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Y:\GV 2021-2025\25. sjednica ožujak 2025\Dopuna dnevnog reda\18.4. Izvješće o izvršenju programa održavanja kom. infra. za 2024. godinu\"/>
    </mc:Choice>
  </mc:AlternateContent>
  <xr:revisionPtr revIDLastSave="0" documentId="13_ncr:1_{7C3FA446-70B9-4736-AC6E-6BC05A739F9C}" xr6:coauthVersionLast="47" xr6:coauthVersionMax="47" xr10:uidLastSave="{00000000-0000-0000-0000-000000000000}"/>
  <bookViews>
    <workbookView xWindow="-120" yWindow="-120" windowWidth="19440" windowHeight="14880" xr2:uid="{00000000-000D-0000-FFFF-FFFF00000000}"/>
  </bookViews>
  <sheets>
    <sheet name="23 rebalans"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7" i="5" l="1"/>
  <c r="J48" i="5"/>
  <c r="J49" i="5"/>
  <c r="J50" i="5"/>
  <c r="J51" i="5"/>
  <c r="J52" i="5"/>
  <c r="J53" i="5"/>
  <c r="J54" i="5"/>
  <c r="J55" i="5"/>
  <c r="J56" i="5"/>
  <c r="J46" i="5"/>
  <c r="H39" i="5"/>
  <c r="H658" i="5" l="1"/>
  <c r="H667" i="5" s="1"/>
  <c r="H669" i="5" s="1"/>
  <c r="H666" i="5"/>
  <c r="H687" i="5"/>
  <c r="I227" i="5"/>
  <c r="H680" i="5"/>
  <c r="H56" i="5" l="1"/>
  <c r="H659" i="5"/>
  <c r="J29" i="5"/>
  <c r="J32" i="5"/>
  <c r="J30" i="5"/>
  <c r="J31" i="5"/>
  <c r="J33" i="5"/>
  <c r="J34" i="5"/>
  <c r="J35" i="5"/>
  <c r="J36" i="5"/>
  <c r="J37" i="5"/>
  <c r="J38" i="5"/>
  <c r="J39" i="5"/>
  <c r="I39" i="5"/>
  <c r="H444" i="5"/>
  <c r="H443" i="5"/>
  <c r="H655" i="5"/>
  <c r="H648" i="5"/>
  <c r="H665" i="5" s="1"/>
  <c r="H625" i="5"/>
  <c r="H664" i="5" s="1"/>
  <c r="H607" i="5"/>
  <c r="H663" i="5" s="1"/>
  <c r="I340" i="5" l="1"/>
  <c r="H670" i="5"/>
  <c r="I53" i="5" s="1"/>
  <c r="I554" i="5"/>
  <c r="I561" i="5" s="1"/>
  <c r="I541" i="5"/>
  <c r="I560" i="5" s="1"/>
  <c r="I529" i="5"/>
  <c r="I559" i="5" s="1"/>
  <c r="I562" i="5" s="1"/>
  <c r="I563" i="5" s="1"/>
  <c r="I505" i="5" l="1"/>
  <c r="I513" i="5" s="1"/>
  <c r="I498" i="5"/>
  <c r="I512" i="5" s="1"/>
  <c r="I490" i="5"/>
  <c r="I511" i="5" s="1"/>
  <c r="I473" i="5"/>
  <c r="I510" i="5" s="1"/>
  <c r="I514" i="5" l="1"/>
  <c r="I515" i="5" s="1"/>
  <c r="H373" i="5"/>
  <c r="H374" i="5" s="1"/>
  <c r="I343" i="5"/>
  <c r="I344" i="5" s="1"/>
  <c r="I46" i="5" s="1"/>
  <c r="I330" i="5"/>
  <c r="I312" i="5"/>
  <c r="I314" i="5" s="1"/>
  <c r="I270" i="5"/>
  <c r="I272" i="5" s="1"/>
  <c r="I255" i="5"/>
  <c r="I257" i="5" s="1"/>
  <c r="G225" i="5"/>
  <c r="I208" i="5"/>
  <c r="I112" i="5"/>
  <c r="I148" i="5" s="1"/>
  <c r="I91" i="5"/>
  <c r="H48" i="5" l="1"/>
  <c r="I48" i="5"/>
  <c r="I56" i="5" s="1"/>
  <c r="F39" i="5" l="1"/>
  <c r="F654" i="5" l="1"/>
  <c r="F653" i="5"/>
  <c r="F652" i="5"/>
  <c r="F651" i="5"/>
  <c r="F647" i="5"/>
  <c r="F646" i="5"/>
  <c r="F645" i="5"/>
  <c r="F644" i="5"/>
  <c r="F643" i="5"/>
  <c r="F642" i="5"/>
  <c r="F640" i="5"/>
  <c r="F639" i="5"/>
  <c r="F638" i="5"/>
  <c r="F635" i="5"/>
  <c r="F634" i="5"/>
  <c r="F633" i="5"/>
  <c r="F632" i="5"/>
  <c r="F631" i="5"/>
  <c r="F630" i="5"/>
  <c r="F629" i="5"/>
  <c r="F624" i="5"/>
  <c r="F623" i="5"/>
  <c r="F622" i="5"/>
  <c r="F621" i="5"/>
  <c r="F619" i="5"/>
  <c r="F616" i="5"/>
  <c r="F615" i="5"/>
  <c r="F612" i="5"/>
  <c r="F611" i="5"/>
  <c r="F606" i="5"/>
  <c r="F605" i="5"/>
  <c r="F604" i="5"/>
  <c r="F603" i="5"/>
  <c r="F602" i="5"/>
  <c r="F601" i="5"/>
  <c r="F600" i="5"/>
  <c r="F599" i="5"/>
  <c r="F598" i="5"/>
  <c r="F597" i="5"/>
  <c r="F596" i="5"/>
  <c r="F595" i="5"/>
  <c r="F594" i="5"/>
  <c r="F593" i="5"/>
  <c r="F592" i="5"/>
  <c r="F591" i="5"/>
  <c r="F590" i="5"/>
  <c r="F588" i="5"/>
  <c r="F587" i="5"/>
  <c r="F586" i="5"/>
  <c r="F585" i="5"/>
  <c r="F584" i="5"/>
  <c r="F582" i="5"/>
  <c r="F581" i="5"/>
  <c r="F580" i="5"/>
  <c r="F579" i="5"/>
  <c r="F578" i="5"/>
  <c r="F577" i="5"/>
  <c r="F576" i="5"/>
  <c r="F575" i="5"/>
  <c r="G551" i="5"/>
  <c r="G550" i="5"/>
  <c r="G549" i="5"/>
  <c r="G548" i="5"/>
  <c r="G547" i="5"/>
  <c r="G540" i="5"/>
  <c r="G537" i="5"/>
  <c r="G536" i="5"/>
  <c r="G535" i="5"/>
  <c r="G525" i="5"/>
  <c r="G524" i="5"/>
  <c r="G485" i="5"/>
  <c r="G484" i="5"/>
  <c r="G480" i="5"/>
  <c r="G479" i="5"/>
  <c r="G472" i="5"/>
  <c r="G471" i="5"/>
  <c r="G470" i="5"/>
  <c r="G469" i="5"/>
  <c r="G468" i="5"/>
  <c r="G465" i="5"/>
  <c r="G464" i="5"/>
  <c r="G461" i="5"/>
  <c r="G460" i="5"/>
  <c r="G459" i="5"/>
  <c r="G458" i="5"/>
  <c r="G455" i="5"/>
  <c r="G454" i="5"/>
  <c r="F364" i="5"/>
  <c r="F366" i="5" s="1"/>
  <c r="F356" i="5"/>
  <c r="F354" i="5"/>
  <c r="G206" i="5"/>
  <c r="G199" i="5"/>
  <c r="G198" i="5"/>
  <c r="G197" i="5"/>
  <c r="G196" i="5"/>
  <c r="G195" i="5"/>
  <c r="G194" i="5"/>
  <c r="G193" i="5"/>
  <c r="G192" i="5"/>
  <c r="G191" i="5"/>
  <c r="G190" i="5"/>
  <c r="G189" i="5"/>
  <c r="G188" i="5"/>
  <c r="G187" i="5"/>
  <c r="G186" i="5"/>
  <c r="G185" i="5"/>
  <c r="G184" i="5"/>
  <c r="G183" i="5"/>
  <c r="G179" i="5"/>
  <c r="G178" i="5"/>
  <c r="G177" i="5"/>
  <c r="G176" i="5"/>
  <c r="G175" i="5"/>
  <c r="G174" i="5"/>
  <c r="G173" i="5"/>
  <c r="G172" i="5"/>
  <c r="G171" i="5"/>
  <c r="G170" i="5"/>
  <c r="G169" i="5"/>
  <c r="G165" i="5"/>
  <c r="G164" i="5"/>
  <c r="G163" i="5"/>
  <c r="G162" i="5"/>
  <c r="G161" i="5"/>
  <c r="G160" i="5"/>
  <c r="G159" i="5"/>
  <c r="G158" i="5"/>
  <c r="G157" i="5"/>
  <c r="G156" i="5"/>
  <c r="G155" i="5"/>
  <c r="G154" i="5"/>
  <c r="G153" i="5"/>
  <c r="G145" i="5"/>
  <c r="G144" i="5"/>
  <c r="G143" i="5"/>
  <c r="G142" i="5"/>
  <c r="G141" i="5"/>
  <c r="G140" i="5"/>
  <c r="G139" i="5"/>
  <c r="G138" i="5"/>
  <c r="G137" i="5"/>
  <c r="G136" i="5"/>
  <c r="G135" i="5"/>
  <c r="G134" i="5"/>
  <c r="G133" i="5"/>
  <c r="G132" i="5"/>
  <c r="G131" i="5"/>
  <c r="G130" i="5"/>
  <c r="G129" i="5"/>
  <c r="G125" i="5"/>
  <c r="G124" i="5"/>
  <c r="G123" i="5"/>
  <c r="G122" i="5"/>
  <c r="G121" i="5"/>
  <c r="G120" i="5"/>
  <c r="G119" i="5"/>
  <c r="G118" i="5"/>
  <c r="G117" i="5"/>
  <c r="G116" i="5"/>
  <c r="G115" i="5"/>
  <c r="G111" i="5"/>
  <c r="G110" i="5"/>
  <c r="G109" i="5"/>
  <c r="G108" i="5"/>
  <c r="G107" i="5"/>
  <c r="G106" i="5"/>
  <c r="G105" i="5"/>
  <c r="G104" i="5"/>
  <c r="G103" i="5"/>
  <c r="G102" i="5"/>
  <c r="G101" i="5"/>
  <c r="G100" i="5"/>
  <c r="G99" i="5"/>
  <c r="F358" i="5" l="1"/>
  <c r="G529" i="5"/>
  <c r="G490" i="5"/>
  <c r="F648" i="5"/>
  <c r="F655" i="5"/>
  <c r="G126" i="5"/>
  <c r="G180" i="5"/>
  <c r="G166" i="5"/>
  <c r="G554" i="5"/>
  <c r="F607" i="5"/>
  <c r="G112" i="5"/>
  <c r="G146" i="5"/>
  <c r="G541" i="5"/>
  <c r="F625" i="5"/>
  <c r="G473" i="5"/>
  <c r="G200" i="5"/>
  <c r="D31" i="5"/>
  <c r="G208" i="5" l="1"/>
  <c r="D39" i="5"/>
  <c r="F48" i="5"/>
  <c r="F666" i="5"/>
  <c r="F663" i="5"/>
  <c r="F658" i="5"/>
  <c r="F659" i="5" s="1"/>
  <c r="B663" i="5"/>
  <c r="B560" i="5"/>
  <c r="B559" i="5"/>
  <c r="G559" i="5"/>
  <c r="B513" i="5"/>
  <c r="B512" i="5"/>
  <c r="B511" i="5"/>
  <c r="B510" i="5"/>
  <c r="G504" i="5"/>
  <c r="G505" i="5" s="1"/>
  <c r="G513" i="5" s="1"/>
  <c r="G497" i="5"/>
  <c r="G498" i="5" s="1"/>
  <c r="G512" i="5" s="1"/>
  <c r="F372" i="5"/>
  <c r="F371" i="5"/>
  <c r="F685" i="5"/>
  <c r="F686" i="5" s="1"/>
  <c r="F687" i="5" s="1"/>
  <c r="F677" i="5"/>
  <c r="F678" i="5"/>
  <c r="F676"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31" i="5"/>
  <c r="F432" i="5"/>
  <c r="F433" i="5"/>
  <c r="F434" i="5"/>
  <c r="F435" i="5"/>
  <c r="F436" i="5"/>
  <c r="F437" i="5"/>
  <c r="F438" i="5"/>
  <c r="F439" i="5"/>
  <c r="F440" i="5"/>
  <c r="F441" i="5"/>
  <c r="F382" i="5"/>
  <c r="G227" i="5" l="1"/>
  <c r="G340" i="5" s="1"/>
  <c r="G560" i="5"/>
  <c r="G561" i="5"/>
  <c r="G328" i="5"/>
  <c r="F373" i="5"/>
  <c r="F374" i="5" s="1"/>
  <c r="F47" i="5" s="1"/>
  <c r="G510" i="5"/>
  <c r="G326" i="5"/>
  <c r="G511" i="5"/>
  <c r="G336" i="5"/>
  <c r="G339" i="5"/>
  <c r="F679" i="5"/>
  <c r="F680" i="5" s="1"/>
  <c r="G562" i="5" l="1"/>
  <c r="G563" i="5" s="1"/>
  <c r="F52" i="5" s="1"/>
  <c r="F444" i="5"/>
  <c r="G338" i="5"/>
  <c r="G337" i="5"/>
  <c r="G327" i="5"/>
  <c r="G330" i="5" s="1"/>
  <c r="G341" i="5" s="1"/>
  <c r="G514" i="5"/>
  <c r="G515" i="5" s="1"/>
  <c r="F51" i="5" s="1"/>
  <c r="H51" i="5" l="1"/>
  <c r="G343" i="5"/>
  <c r="B667" i="5"/>
  <c r="G344" i="5" l="1"/>
  <c r="F46" i="5" s="1"/>
  <c r="F667" i="5"/>
  <c r="B666" i="5" l="1"/>
  <c r="B665" i="5"/>
  <c r="B664" i="5"/>
  <c r="F664" i="5" l="1"/>
  <c r="F665" i="5"/>
  <c r="F669" i="5" l="1"/>
  <c r="F670" i="5" s="1"/>
  <c r="F53" i="5" s="1"/>
  <c r="F56" i="5" l="1"/>
</calcChain>
</file>

<file path=xl/sharedStrings.xml><?xml version="1.0" encoding="utf-8"?>
<sst xmlns="http://schemas.openxmlformats.org/spreadsheetml/2006/main" count="1119" uniqueCount="527">
  <si>
    <t>Redni</t>
  </si>
  <si>
    <t>OPIS  STAVKE</t>
  </si>
  <si>
    <t>Jedinica</t>
  </si>
  <si>
    <t>Količina</t>
  </si>
  <si>
    <t>Cijena</t>
  </si>
  <si>
    <t>broj</t>
  </si>
  <si>
    <t>mjere</t>
  </si>
  <si>
    <t>jedinična</t>
  </si>
  <si>
    <t xml:space="preserve">Ukupno </t>
  </si>
  <si>
    <t>TROŠKOVNIK</t>
  </si>
  <si>
    <t>ODRŽAVANJA NERAZVRSTANIH CESTA NA PODRUČJU GRADA PREGRADE</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</si>
  <si>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</si>
  <si>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</si>
  <si>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</si>
  <si>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</si>
  <si>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</si>
  <si>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</si>
  <si>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</si>
  <si>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</si>
  <si>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</si>
  <si>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</si>
  <si>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</si>
  <si>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</si>
  <si>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</si>
  <si>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</si>
  <si>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</si>
  <si>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</si>
  <si>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</si>
  <si>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</si>
  <si>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</si>
  <si>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</si>
  <si>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</si>
  <si>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</si>
  <si>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</si>
  <si>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</si>
  <si>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</si>
  <si>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</si>
  <si>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</si>
  <si>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</si>
  <si>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</si>
  <si>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</si>
  <si>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</si>
  <si>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</si>
  <si>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</si>
  <si>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</si>
  <si>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</si>
  <si>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</si>
  <si>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</si>
  <si>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</si>
  <si>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</si>
  <si>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</si>
  <si>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</si>
  <si>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</si>
  <si>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</si>
  <si>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</si>
  <si>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</si>
  <si>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</si>
  <si>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</si>
  <si>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</si>
  <si>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</si>
  <si>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</si>
  <si>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</si>
  <si>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</si>
  <si>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</si>
  <si>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</si>
  <si>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</si>
  <si>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</si>
  <si>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</si>
  <si>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</si>
  <si>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</si>
  <si>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</si>
  <si>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</si>
  <si>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</si>
  <si>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</si>
  <si>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</si>
  <si>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</si>
  <si>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</si>
  <si>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</si>
  <si>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</si>
  <si>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</si>
  <si>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</si>
  <si>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</si>
  <si>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</si>
  <si>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</si>
  <si>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</si>
  <si>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</si>
  <si>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</si>
  <si>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</si>
  <si>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</si>
  <si>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</si>
  <si>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</si>
  <si>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</si>
  <si>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</si>
  <si>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</si>
  <si>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</si>
  <si>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</si>
  <si>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V</t>
  </si>
  <si>
    <t>OSTALI RADOVI</t>
  </si>
  <si>
    <t>komplet</t>
  </si>
  <si>
    <t>Ostali materijali i usluge za održavanje NC</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</si>
  <si>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</si>
  <si>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</si>
  <si>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</si>
  <si>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</si>
  <si>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</si>
  <si>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</si>
  <si>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</si>
  <si>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</si>
  <si>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</si>
  <si>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</si>
  <si>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</si>
  <si>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</si>
  <si>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</si>
  <si>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</si>
  <si>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</si>
  <si>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</si>
  <si>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</si>
  <si>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</si>
  <si>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</si>
  <si>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</si>
  <si>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</si>
  <si>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</si>
  <si>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</si>
  <si>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</si>
  <si>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</si>
  <si>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</si>
  <si>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</si>
  <si>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</si>
  <si>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</si>
  <si>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</si>
  <si>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</si>
  <si>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</si>
  <si>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</si>
  <si>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</si>
  <si>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</si>
  <si>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</si>
  <si>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</si>
  <si>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</si>
  <si>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</si>
  <si>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</si>
  <si>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</si>
  <si>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</si>
  <si>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</si>
  <si>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</si>
  <si>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</si>
  <si>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</si>
  <si>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</si>
  <si>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</si>
  <si>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</si>
  <si>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</si>
  <si>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</si>
  <si>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</si>
  <si>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</si>
  <si>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</si>
  <si>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</si>
  <si>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</si>
  <si>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</si>
  <si>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</si>
  <si>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</si>
  <si>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</si>
  <si>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</si>
  <si>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</si>
  <si>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</si>
  <si>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</si>
  <si>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</si>
  <si>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</si>
  <si>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</si>
  <si>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</si>
  <si>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</si>
  <si>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</si>
  <si>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</si>
  <si>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</si>
  <si>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</si>
  <si>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</si>
  <si>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</si>
  <si>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</si>
  <si>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</si>
  <si>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</si>
  <si>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</si>
  <si>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</si>
  <si>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</si>
  <si>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</si>
  <si>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</si>
  <si>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</si>
  <si>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</si>
  <si>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</si>
  <si>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</si>
  <si>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</si>
  <si>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</si>
  <si>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</si>
  <si>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</si>
  <si>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</si>
  <si>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</si>
  <si>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</si>
  <si>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</si>
  <si>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</si>
  <si>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</si>
  <si>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</si>
  <si>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</si>
  <si>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</si>
  <si>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</si>
  <si>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</si>
  <si>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</si>
  <si>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</si>
  <si>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</si>
  <si>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</si>
  <si>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Sopot, od dućana do škole</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</si>
  <si>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</si>
  <si>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</si>
  <si>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</si>
  <si>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</si>
  <si>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</si>
  <si>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</si>
  <si>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</si>
  <si>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</si>
  <si>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</si>
  <si>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</si>
  <si>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</si>
  <si>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</si>
  <si>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</si>
  <si>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</si>
  <si>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</si>
  <si>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</si>
  <si>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</si>
  <si>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</si>
  <si>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</si>
  <si>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NAZIV USLUGE</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</si>
  <si>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</si>
  <si>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</si>
  <si>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</si>
  <si>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</si>
  <si>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</si>
  <si>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</si>
  <si>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</si>
  <si>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</si>
  <si>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</si>
  <si>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</si>
  <si>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</si>
  <si>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</si>
  <si>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</si>
  <si>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</si>
  <si>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</si>
  <si>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</si>
  <si>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</si>
  <si>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</si>
  <si>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</si>
  <si>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</si>
  <si>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</si>
  <si>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</si>
  <si>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</si>
  <si>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</si>
  <si>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</si>
  <si>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</si>
  <si>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</si>
  <si>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</si>
  <si>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</si>
  <si>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</si>
  <si>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</si>
  <si>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</si>
  <si>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</si>
  <si>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</si>
  <si>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</si>
  <si>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</si>
  <si>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</si>
  <si>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</si>
  <si>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</si>
  <si>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</si>
  <si>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</si>
  <si>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</si>
  <si>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</si>
  <si>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</si>
  <si>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</si>
  <si>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</si>
  <si>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</si>
  <si>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</si>
  <si>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</si>
  <si>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</si>
  <si>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</si>
  <si>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</si>
  <si>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</si>
  <si>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</si>
  <si>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</si>
  <si>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</si>
  <si>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</si>
  <si>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</si>
  <si>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</si>
  <si>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</si>
  <si>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</si>
  <si>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</si>
  <si>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</si>
  <si>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</si>
  <si>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</si>
  <si>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</si>
  <si>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</si>
  <si>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</si>
  <si>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</si>
  <si>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</si>
  <si>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</si>
  <si>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</si>
  <si>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</si>
  <si>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</si>
  <si>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Dobava i isporuka materijala i opreme za potrebe održavanja javne rasvjete Grada Pregrade : </t>
  </si>
  <si>
    <t>JM</t>
  </si>
  <si>
    <t>Kol</t>
  </si>
  <si>
    <t xml:space="preserve"> JC </t>
  </si>
  <si>
    <t xml:space="preserve"> Iznos </t>
  </si>
  <si>
    <t>1.1.</t>
  </si>
  <si>
    <t>rasvjetna armatura, tip kao Lina, HST 70W-E27</t>
  </si>
  <si>
    <t>1.2.</t>
  </si>
  <si>
    <t>rasvjetna armatura, tip kao Lina, HST 100/70W-E40</t>
  </si>
  <si>
    <t>1.3.</t>
  </si>
  <si>
    <t>rasvjetna armatura, tip kao Lina, HST 150W-E40</t>
  </si>
  <si>
    <t>1.4.</t>
  </si>
  <si>
    <t>visokotlačna natrijeva žarulja HST 70W-E27/3000K</t>
  </si>
  <si>
    <t>1.5.</t>
  </si>
  <si>
    <t>visokotlačna natrijeva žarulja HST 100W-E40/3000K</t>
  </si>
  <si>
    <t>1.6.</t>
  </si>
  <si>
    <t>visokotlačna natrijeva žarulja HST 150W-E40/3000K</t>
  </si>
  <si>
    <t>1.7.</t>
  </si>
  <si>
    <t>visokotlačna žarulja HPL 125W-E27/3000K</t>
  </si>
  <si>
    <t>1.8.</t>
  </si>
  <si>
    <t>visokotlačna žarulja HPL 250W-E40/3000K</t>
  </si>
  <si>
    <t>1.9.</t>
  </si>
  <si>
    <t>visokotlačna žarulja HPL 400W-E40/3000K</t>
  </si>
  <si>
    <t>1.10.</t>
  </si>
  <si>
    <t>žarulja TC-L 18W/2G11/4pin</t>
  </si>
  <si>
    <t>1.11.</t>
  </si>
  <si>
    <t>žarulja TC-L 24W/2G11/4pin</t>
  </si>
  <si>
    <t>1.12.</t>
  </si>
  <si>
    <t>propaljivač za visokotlačne žarulje NAV 70W/600W</t>
  </si>
  <si>
    <t>1.13.</t>
  </si>
  <si>
    <t>prigušnica za visokotlačne žarulje NAV 70W</t>
  </si>
  <si>
    <t>1.14.</t>
  </si>
  <si>
    <t>prigušnica za visokotlačne žarulje NAV 100W</t>
  </si>
  <si>
    <t>1.15.</t>
  </si>
  <si>
    <t>prigušnica za visokotlačne žarulje NAV 150W</t>
  </si>
  <si>
    <t>1.16.</t>
  </si>
  <si>
    <t>grlo porculansko E27/230V sa učvrsnikom</t>
  </si>
  <si>
    <t>1.17.</t>
  </si>
  <si>
    <t>grlo porculansko E40/230V sa učvrsnikom</t>
  </si>
  <si>
    <t>1.18.</t>
  </si>
  <si>
    <t>luksomat 230V/16A/1+0 sa vanjskim senzorom</t>
  </si>
  <si>
    <t>1.19.</t>
  </si>
  <si>
    <t>uklopni sat 230V/16A, digitalni, 42 memorijska mjesta</t>
  </si>
  <si>
    <t>1.20.</t>
  </si>
  <si>
    <t>krak univerzalni za svjetiljku 700/42 za mont.na stup, drveni ili betonski, sa podesivom obujmicom, FeZn</t>
  </si>
  <si>
    <t>1.21.</t>
  </si>
  <si>
    <t>kabel PP00-y 3x2,5mm2</t>
  </si>
  <si>
    <t>m</t>
  </si>
  <si>
    <t>1.22.</t>
  </si>
  <si>
    <t>kabel X00-A (elkalex) 2x16 mm2</t>
  </si>
  <si>
    <t>1.23.</t>
  </si>
  <si>
    <t>utičnica 230V/16A "šuko", za kabel</t>
  </si>
  <si>
    <t>1.24.</t>
  </si>
  <si>
    <t>utikač 230V/16A "šuko", za kabel</t>
  </si>
  <si>
    <t>1.25.</t>
  </si>
  <si>
    <t>zatezna stezaljka za samonosivi snop vodića tip kao MP0708 (2x16,4x16)</t>
  </si>
  <si>
    <t>1.26.</t>
  </si>
  <si>
    <t>vodonepropusna izolirana stezaljka za probijanje izolacije tip kao EP95-13 (16-95mm2/1,5-10mm2)</t>
  </si>
  <si>
    <t>1.27.</t>
  </si>
  <si>
    <t>vijak s otvorenom kukom tip kao VK-M16x350</t>
  </si>
  <si>
    <t>1.28.</t>
  </si>
  <si>
    <t>dvodjelna obujmica s 4 kuke tip kao OD(240-280)4x16</t>
  </si>
  <si>
    <t>1.29.</t>
  </si>
  <si>
    <t>ormar javne rasvjete, koji se sastoji od dva polja ukupnih dimenzija 620x460x200 mm, od kojih je jedno polje sadrži opremu za NN priključak i mjerenje el.energije (prema uvjetima HEP DP Elektra Zabok), a drugo polje sadrži   :</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</si>
  <si>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</si>
  <si>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</si>
  <si>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</si>
  <si>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</si>
  <si>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</si>
  <si>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</si>
  <si>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</si>
  <si>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</si>
  <si>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</si>
  <si>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</si>
  <si>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</si>
  <si>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</si>
  <si>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zamjena neispravne žarulje - 0,40 sati / kom</t>
  </si>
  <si>
    <t>2.2.</t>
  </si>
  <si>
    <t>zamjena neispravnog grla - 0,50 sati / kom</t>
  </si>
  <si>
    <t>2.3.</t>
  </si>
  <si>
    <t>zamjena neisp.prigušnice ili propaljivača - 0,50 sati / kom</t>
  </si>
  <si>
    <t>2.4.</t>
  </si>
  <si>
    <t>zamjena žarulje i prigušnice ili propaljivača - 0,75 sati / kom</t>
  </si>
  <si>
    <t>2.5.</t>
  </si>
  <si>
    <t>zamjena žarulje i grla - 0,75 sati / kpl</t>
  </si>
  <si>
    <t>Elektromontažni radovi na sanaciji i rekonstrukciji javne rasvjete, a koji nisu obuhvačeni u st.2</t>
  </si>
  <si>
    <t>efektivni radni sat KV električara</t>
  </si>
  <si>
    <t>h</t>
  </si>
  <si>
    <t>efektivni radni sat NK radnika (pomočni radnik)</t>
  </si>
  <si>
    <t xml:space="preserve">efektivni radni sat rada hidrauličke platforme upravljane kvalificiranim rukovateljem </t>
  </si>
  <si>
    <t>Radovi na montaži božične dekoracije.</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</si>
  <si>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</si>
  <si>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</si>
  <si>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</si>
  <si>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</si>
  <si>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xml:space="preserve"> UKUPNO </t>
  </si>
  <si>
    <t xml:space="preserve"> UKUPNO S PDV-om </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</si>
  <si>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</si>
  <si>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</si>
  <si>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</si>
  <si>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</si>
  <si>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</si>
  <si>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</si>
  <si>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</si>
  <si>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</si>
  <si>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</si>
  <si>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</si>
  <si>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</si>
  <si>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</si>
  <si>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</si>
  <si>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</si>
  <si>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</si>
  <si>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Igralište kod bazena</t>
  </si>
  <si>
    <t>Sajmište</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</si>
  <si>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</si>
  <si>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</si>
  <si>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</si>
  <si>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</si>
  <si>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</si>
  <si>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</si>
  <si>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</si>
  <si>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</si>
  <si>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</si>
  <si>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</si>
  <si>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</si>
  <si>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Dobava potrebnog materijala i održavanje površina parkova. Stavka uključuju dobavu potrebnog materijala (gnojiva, herbicidi zaštitni) i čišćenje popločenih i nasipanih površina.</t>
  </si>
  <si>
    <t>rad</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</si>
  <si>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</si>
  <si>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</si>
  <si>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</si>
  <si>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</si>
  <si>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</si>
  <si>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</si>
  <si>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</si>
  <si>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</si>
  <si>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Čišćenje i pranje fontana</t>
  </si>
  <si>
    <t>Fontana kružni tok (J.Leskovara, Gorička, D.Kunovića, Gajeva)</t>
  </si>
  <si>
    <t>Popravci fontane, reflektori, pumpe, aditivi i sl. - prema stvarnim troškovima</t>
  </si>
  <si>
    <t>predviđeno</t>
  </si>
  <si>
    <t>ČIŠĆENJE I ODRŽAVANJE GRADINE KOSTEL</t>
  </si>
  <si>
    <t>Košnja motornom kosilicom sa PVC niti - trimerom niskog raslinja, korova i trave na prostoru gradine KOSTEL. Košnja se vrši dva puta godišnje. Prostor unutar zidina u fazi nicanja tretirati herbicidom (2x godišnje).</t>
  </si>
  <si>
    <t>prostor unutar zidina</t>
  </si>
  <si>
    <t>plato zapadno od gradine ("parkiralište")</t>
  </si>
  <si>
    <t>pristupni put od platoa do unutar zidina (pojas širine 2.5 m) - uključuje rušenje niskog raslinja i rezanje granja</t>
  </si>
  <si>
    <t>Rad radnika na uklanjanju granja, niskog raslinja, šiblja i slično na dijelu uz pristupnu cestu od Crkve do gradine i na pokosu uz zidine gradine Kostel, kao i uređenje pristupnog puta - uklanjanje srušenih suhih grana, odlomljenog kamenja i sl. Predviđa se 2 puta godišnje (rano proljeće i  ljeto) dva radnika po 8 sati.</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</si>
  <si>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</si>
  <si>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</si>
  <si>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</si>
  <si>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</si>
  <si>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</si>
  <si>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</si>
  <si>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</si>
  <si>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rodne kuća Janka Leskovara (košnja trimerom i sl)</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</si>
  <si>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</si>
  <si>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</si>
  <si>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</si>
  <si>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</si>
  <si>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r>
      <t>m</t>
    </r>
    <r>
      <rPr>
        <vertAlign val="superscript"/>
        <sz val="10"/>
        <color rgb="FF000000"/>
        <rFont val="Arial"/>
        <family val="2"/>
        <charset val="238"/>
      </rPr>
      <t>3</t>
    </r>
  </si>
  <si>
    <r>
      <t>široki iskop sa odvozom na deponiju (preko 50 m</t>
    </r>
    <r>
      <rPr>
        <vertAlign val="superscript"/>
        <sz val="10"/>
        <color rgb="FF000000"/>
        <rFont val="Arial"/>
        <family val="2"/>
        <charset val="238"/>
      </rPr>
      <t>3</t>
    </r>
    <r>
      <rPr>
        <sz val="10"/>
        <color rgb="FF000000"/>
        <rFont val="Arial"/>
        <family val="2"/>
        <charset val="238"/>
      </rPr>
      <t>)</t>
    </r>
  </si>
  <si>
    <r>
      <t>široki iskop sa odvozom na deponiju (do 50 m</t>
    </r>
    <r>
      <rPr>
        <vertAlign val="superscript"/>
        <sz val="10"/>
        <color rgb="FF000000"/>
        <rFont val="Arial"/>
        <family val="2"/>
        <charset val="238"/>
      </rPr>
      <t>3</t>
    </r>
    <r>
      <rPr>
        <sz val="10"/>
        <color rgb="FF000000"/>
        <rFont val="Arial"/>
        <family val="2"/>
        <charset val="238"/>
      </rPr>
      <t>)</t>
    </r>
  </si>
  <si>
    <r>
      <t>m</t>
    </r>
    <r>
      <rPr>
        <vertAlign val="superscript"/>
        <sz val="10"/>
        <rFont val="Arial"/>
        <family val="2"/>
        <charset val="238"/>
      </rPr>
      <t>2</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</si>
  <si>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0"/>
        <color rgb="FF000000"/>
        <rFont val="Arial"/>
        <family val="2"/>
        <charset val="238"/>
      </rPr>
      <t>2</t>
    </r>
    <r>
      <rPr>
        <sz val="10"/>
        <color rgb="FF000000"/>
        <rFont val="Arial"/>
        <family val="2"/>
        <charset val="238"/>
      </rPr>
      <t>)</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</si>
  <si>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bez odvoza iskopanog materijala na deponiju. </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</si>
  <si>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sa odvozom iskopanog materijala na deponiju. </t>
    </r>
  </si>
  <si>
    <r>
      <t>km</t>
    </r>
    <r>
      <rPr>
        <vertAlign val="superscript"/>
        <sz val="10"/>
        <color rgb="FF000000"/>
        <rFont val="Arial"/>
        <family val="2"/>
        <charset val="238"/>
      </rPr>
      <t>1</t>
    </r>
  </si>
  <si>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</si>
  <si>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</si>
  <si>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</si>
  <si>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</si>
  <si>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</si>
  <si>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</si>
  <si>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</si>
  <si>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</si>
  <si>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</si>
  <si>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</si>
  <si>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Plan 2024.</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</si>
  <si>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</si>
  <si>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</si>
  <si>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</si>
  <si>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</si>
  <si>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</si>
  <si>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</si>
  <si>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</si>
  <si>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</si>
  <si>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</si>
  <si>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</si>
  <si>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</si>
  <si>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</si>
  <si>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</si>
  <si>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</si>
  <si>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</si>
  <si>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</si>
  <si>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</si>
  <si>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</si>
  <si>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</si>
  <si>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Odvoz otpada sa Zelenih otoka EKO-FLOR PLUS</t>
  </si>
  <si>
    <t>kompl</t>
  </si>
  <si>
    <t>m1</t>
  </si>
  <si>
    <t>m2</t>
  </si>
  <si>
    <t>UKUPNO SKUPINA (B):</t>
  </si>
  <si>
    <t>I izmjene 2024.</t>
  </si>
  <si>
    <t>indeks</t>
  </si>
  <si>
    <t>KLASA: 361-01/23-02/02</t>
  </si>
  <si>
    <t>Preraspodjela</t>
  </si>
  <si>
    <t>Izvršenje</t>
  </si>
  <si>
    <t>REALIZIRANO</t>
  </si>
  <si>
    <t>Ukupna cijena</t>
  </si>
  <si>
    <t>OBAVLJANJE KOMUNALNE DJELATNOSTI ČIŠĆENJE SNIJEGA NA PODRUČJU GRADA PREGRADE -  2024.</t>
  </si>
  <si>
    <t>2.6.</t>
  </si>
  <si>
    <t>pranje stakla</t>
  </si>
  <si>
    <t>2.7.</t>
  </si>
  <si>
    <t>Zamjena sonde za paaljenje</t>
  </si>
  <si>
    <t>Podešavanje vremenskih releja</t>
  </si>
  <si>
    <t>2.8.</t>
  </si>
  <si>
    <t>IZVJEŠĆE 
o izvršenju Programa održavanja komunalne infrastrukture 
za 2024. godinu</t>
  </si>
  <si>
    <t xml:space="preserve">Pregrada, 27.03.2025.                                               </t>
  </si>
  <si>
    <t>Program kao i njegove Izmjene i dopune objavljene su u Službenom glasniku KZŽ br. 66B/2023 i 54/2024.</t>
  </si>
  <si>
    <t>Ovo Izvješće Programa održavanja komunalne infrastrukture za 2024. godinu objavljuje se u Službenom glasniku Krapinsko-zagorske županije.</t>
  </si>
  <si>
    <t>GRADONAČELNIK</t>
  </si>
  <si>
    <t>Za provedbu ovog dijela Programa planirana su sredstva u iznosu od 1.169.301,35 eura, planirana sredstva ostvarena su u sljedećem iznosu:</t>
  </si>
  <si>
    <t>Na temelju predviđenih sredstava za ostvarivanje Programa održavanja komunalne infrastrukture, u nastavku se daje izvršenje poslova i radova na održavanju objekata i uređenja komunalne infrastrukture u 2024. godini, po vrsti komunalne djelatnosti kako slijedi:</t>
  </si>
  <si>
    <t>Ukupni troškovi održavanja komunalne infrastrukture povećani su za 39,2% u odnosu na izvorni plan za 2024. godinu. Najveće povećanje od 106,1% bilježimo u poslovima održavanja nerazvrstanih cesta iz razloga nepovoljnih vremenskih uvjeta tijekom 2024. godine i potrebom za pojačanim održavanjem, posebice kamenim materijalom. Cjelokupan program izvršen je 98,6% u odnosu na plan.</t>
  </si>
  <si>
    <t>Marko Vešligaj, univ.spec.pol.,v.r.</t>
  </si>
  <si>
    <t>Na temelju odredbe članka 74. Zakona o komunalnom gospodarstvu („Narodne novine“ broj 68/18, 110/18, 32/20, 145/24) i članka 52. Statuta Grada Pregrade (Službeni glasnik Krapinsko-zagorske županije br. 06/13,17/13,7/18, 16/18-pročišćeni tekst, 5/20, 8/21, 38/22, 40/23) Gradonačelnik Grada Pregrade podnosi Gradskom vijeću Grada Pregrade</t>
  </si>
  <si>
    <t>URBROJ: 2140-5-02-25-7</t>
  </si>
  <si>
    <t>Gradsko vijeće Grada Pregrade na svojoj 17. sjednici, održanoj dana 14.12.2023. godine donijelo je Program održavanja komunalne infrastrukture za 2024. godinu, I. Izmjene i dopune Programa na 23. sjednici održanoj 11.12.2024. godine. Temeljem zakonske mogućnosti, gradonačelnik je 31.12.2024. donio odluku o preraspodjeli stavaka proračuna Grada Pregrade za 2024. godinu.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</si>
</sst>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kn&quot;_-;\-* #,##0.00\ &quot;kn&quot;_-;_-* &quot;-&quot;??\ &quot;kn&quot;_-;_-@_-"/>
    <numFmt numFmtId="43" formatCode="_-* #,##0.00_-;\-* #,##0.00_-;_-* &quot;-&quot;??_-;_-@_-"/>
    <numFmt numFmtId="164" formatCode="#,##0.00\ [$€-1];[Red]\-#,##0.00\ [$€-1]"/>
    <numFmt numFmtId="165" formatCode="#,##0.000"/>
    <numFmt numFmtId="166" formatCode="0.0"/>
    <numFmt numFmtId="167" formatCode="_-* #,##0.00\ [$€-1]_-;\-* #,##0.00\ [$€-1]_-;_-* &quot;-&quot;??\ [$€-1]_-;_-@_-"/>
    <numFmt numFmtId="168" formatCode="_-* #,##0.00\ _k_n_-;\-* #,##0.00\ _k_n_-;_-* &quot;-&quot;??\ _k_n_-;_-@_-"/>
  </numFmts>
  <fonts count="29"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i/>
      <sz val="10"/>
      <color rgb="FF000000"/>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b/>
      <sz val="11"/>
      <color theme="1"/>
      <name val="Calibri"/>
      <family val="2"/>
      <charset val="238"/>
      <scheme val="minor"/>
    </font>
    <font>
      <i/>
      <sz val="12"/>
      <color rgb="FF000000"/>
      <name val="Arial"/>
      <family val="2"/>
      <charset val="238"/>
    </font>
    <font>
      <b/>
      <i/>
      <sz val="11"/>
      <color rgb="FF000000"/>
      <name val="Times New Roman"/>
      <family val="1"/>
      <charset val="238"/>
    </font>
    <font>
      <b/>
      <sz val="11"/>
      <name val="Times New Roman"/>
      <family val="1"/>
      <charset val="238"/>
    </font>
    <font>
      <sz val="11"/>
      <color rgb="FFFF0000"/>
      <name val="Calibri"/>
      <family val="2"/>
      <charset val="238"/>
      <scheme val="minor"/>
    </font>
    <font>
      <sz val="11"/>
      <color theme="1"/>
      <name val="Cambria"/>
      <family val="1"/>
      <charset val="238"/>
    </font>
    <font>
      <sz val="11"/>
      <color theme="1"/>
      <name val="Arial"/>
      <family val="2"/>
      <charset val="238"/>
    </font>
    <font>
      <sz val="10"/>
      <name val="Times New Roman"/>
      <family val="1"/>
      <charset val="238"/>
    </font>
    <font>
      <sz val="10"/>
      <color theme="1"/>
      <name val="Times New Roman"/>
      <family val="1"/>
      <charset val="238"/>
    </font>
    <font>
      <b/>
      <sz val="10"/>
      <name val="Times New Roman"/>
      <family val="1"/>
      <charset val="238"/>
    </font>
    <font>
      <b/>
      <sz val="10"/>
      <color theme="1"/>
      <name val="Times New Roman"/>
      <family val="1"/>
      <charset val="238"/>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48">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1" applyNumberFormat="1" applyFont="1" applyBorder="1" applyAlignment="1">
      <alignment horizontal="right" wrapText="1"/>
    </xf>
    <xf numFmtId="4" fontId="2" fillId="0" borderId="13"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4" xfId="0" applyFont="1" applyBorder="1" applyAlignment="1">
      <alignment horizontal="right" vertical="top"/>
    </xf>
    <xf numFmtId="0" fontId="7" fillId="0" borderId="14" xfId="0" applyFont="1" applyBorder="1" applyAlignment="1">
      <alignment horizontal="justify" vertical="top"/>
    </xf>
    <xf numFmtId="0" fontId="7" fillId="0" borderId="14" xfId="0" applyFont="1" applyBorder="1" applyAlignment="1">
      <alignment horizontal="left" wrapText="1"/>
    </xf>
    <xf numFmtId="4" fontId="7" fillId="0" borderId="14" xfId="1" applyNumberFormat="1" applyFont="1" applyBorder="1" applyAlignment="1">
      <alignment horizontal="right" wrapText="1"/>
    </xf>
    <xf numFmtId="4" fontId="7" fillId="0" borderId="14"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6" xfId="0" applyFont="1" applyBorder="1" applyAlignment="1">
      <alignment horizontal="right" vertical="top"/>
    </xf>
    <xf numFmtId="0" fontId="2" fillId="0" borderId="16" xfId="0" applyFont="1" applyBorder="1" applyAlignment="1">
      <alignment horizontal="center" wrapText="1"/>
    </xf>
    <xf numFmtId="4" fontId="2" fillId="0" borderId="16" xfId="0" applyNumberFormat="1" applyFont="1" applyBorder="1"/>
    <xf numFmtId="0" fontId="2" fillId="0" borderId="19" xfId="0" applyFont="1" applyBorder="1" applyAlignment="1">
      <alignment horizontal="right" vertical="top"/>
    </xf>
    <xf numFmtId="0" fontId="2" fillId="0" borderId="19" xfId="0" applyFont="1" applyBorder="1" applyAlignment="1">
      <alignment horizontal="center" wrapText="1"/>
    </xf>
    <xf numFmtId="4" fontId="2" fillId="0" borderId="14" xfId="1" applyNumberFormat="1" applyFont="1" applyBorder="1" applyAlignment="1">
      <alignment horizontal="right" wrapText="1"/>
    </xf>
    <xf numFmtId="4" fontId="2" fillId="0" borderId="19" xfId="0" applyNumberFormat="1" applyFont="1" applyBorder="1"/>
    <xf numFmtId="0" fontId="5" fillId="0" borderId="0" xfId="0" applyFont="1" applyAlignment="1">
      <alignment horizontal="left"/>
    </xf>
    <xf numFmtId="0" fontId="2" fillId="0" borderId="0" xfId="0" applyFont="1" applyAlignment="1">
      <alignment horizontal="center"/>
    </xf>
    <xf numFmtId="0" fontId="2"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xf>
    <xf numFmtId="0" fontId="2" fillId="0" borderId="14" xfId="0" applyFont="1" applyBorder="1" applyAlignment="1">
      <alignment horizontal="right" vertical="top"/>
    </xf>
    <xf numFmtId="0" fontId="2" fillId="0" borderId="14" xfId="0" applyFont="1" applyBorder="1" applyAlignment="1">
      <alignment horizontal="justify" vertical="top"/>
    </xf>
    <xf numFmtId="0" fontId="2" fillId="0" borderId="14" xfId="0" applyFont="1" applyBorder="1" applyAlignment="1">
      <alignment horizontal="left" wrapText="1"/>
    </xf>
    <xf numFmtId="4" fontId="2" fillId="0" borderId="14"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0" xfId="0" applyFont="1" applyAlignment="1">
      <alignment horizontal="center"/>
    </xf>
    <xf numFmtId="0" fontId="11" fillId="0" borderId="0" xfId="0" applyFont="1" applyAlignment="1">
      <alignment horizontal="left"/>
    </xf>
    <xf numFmtId="0" fontId="11" fillId="0" borderId="4" xfId="0" applyFont="1" applyBorder="1"/>
    <xf numFmtId="0" fontId="12" fillId="0" borderId="4" xfId="0" applyFont="1" applyBorder="1"/>
    <xf numFmtId="0" fontId="13" fillId="0" borderId="4" xfId="0" applyFont="1" applyBorder="1"/>
    <xf numFmtId="0" fontId="2" fillId="0" borderId="0" xfId="0" applyFont="1" applyAlignment="1">
      <alignment horizontal="left" vertical="top"/>
    </xf>
    <xf numFmtId="0" fontId="11" fillId="0" borderId="8" xfId="0" applyFont="1" applyBorder="1" applyAlignment="1">
      <alignment horizontal="center" vertical="top"/>
    </xf>
    <xf numFmtId="0" fontId="11" fillId="0" borderId="10" xfId="0" applyFont="1" applyBorder="1" applyAlignment="1">
      <alignment horizontal="center"/>
    </xf>
    <xf numFmtId="4" fontId="11" fillId="0" borderId="1" xfId="0" applyNumberFormat="1" applyFont="1" applyBorder="1"/>
    <xf numFmtId="4" fontId="11" fillId="0" borderId="11" xfId="0" applyNumberFormat="1" applyFont="1" applyBorder="1" applyAlignment="1">
      <alignment horizontal="center"/>
    </xf>
    <xf numFmtId="0" fontId="11" fillId="0" borderId="12" xfId="0" applyFont="1" applyBorder="1" applyAlignment="1">
      <alignment horizontal="center" vertical="top"/>
    </xf>
    <xf numFmtId="0" fontId="11" fillId="0" borderId="12" xfId="0" applyFont="1" applyBorder="1" applyAlignment="1">
      <alignment horizontal="center"/>
    </xf>
    <xf numFmtId="4" fontId="11" fillId="0" borderId="12" xfId="0" applyNumberFormat="1" applyFont="1" applyBorder="1"/>
    <xf numFmtId="4" fontId="11" fillId="0" borderId="12" xfId="0" applyNumberFormat="1" applyFont="1" applyBorder="1" applyAlignment="1">
      <alignment horizontal="center"/>
    </xf>
    <xf numFmtId="4" fontId="11" fillId="0" borderId="12" xfId="0" applyNumberFormat="1" applyFont="1" applyBorder="1" applyAlignment="1">
      <alignment horizontal="right"/>
    </xf>
    <xf numFmtId="0" fontId="11" fillId="0" borderId="0" xfId="0" applyFont="1" applyAlignment="1">
      <alignment horizontal="right" vertical="top"/>
    </xf>
    <xf numFmtId="0" fontId="11" fillId="0" borderId="0" xfId="0" applyFont="1" applyAlignment="1">
      <alignment horizontal="justify" vertical="top"/>
    </xf>
    <xf numFmtId="4" fontId="11" fillId="0" borderId="0" xfId="0" applyNumberFormat="1" applyFont="1" applyAlignment="1">
      <alignment horizontal="center"/>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4" fontId="13" fillId="0" borderId="0" xfId="0" applyNumberFormat="1" applyFont="1" applyAlignment="1">
      <alignment horizontal="left"/>
    </xf>
    <xf numFmtId="43" fontId="13" fillId="0" borderId="0" xfId="1" applyFont="1"/>
    <xf numFmtId="0" fontId="13" fillId="0" borderId="0" xfId="0" applyFont="1" applyAlignment="1">
      <alignment horizontal="right" vertical="top"/>
    </xf>
    <xf numFmtId="0" fontId="13" fillId="0" borderId="0" xfId="0" applyFont="1" applyAlignment="1">
      <alignment horizontal="justify" vertical="top"/>
    </xf>
    <xf numFmtId="4" fontId="13" fillId="0" borderId="0" xfId="0" applyNumberFormat="1" applyFont="1"/>
    <xf numFmtId="0" fontId="11" fillId="0" borderId="13" xfId="0" applyFont="1" applyBorder="1" applyAlignment="1">
      <alignment horizontal="right" vertical="top"/>
    </xf>
    <xf numFmtId="0" fontId="11" fillId="0" borderId="0" xfId="0" applyFont="1" applyAlignment="1">
      <alignment horizontal="center" vertical="top"/>
    </xf>
    <xf numFmtId="0" fontId="11" fillId="0" borderId="0" xfId="0" applyFont="1" applyAlignment="1">
      <alignment horizontal="center" vertical="center"/>
    </xf>
    <xf numFmtId="0" fontId="10" fillId="0" borderId="0" xfId="0" applyFont="1" applyAlignment="1">
      <alignment vertical="top"/>
    </xf>
    <xf numFmtId="0" fontId="2" fillId="0" borderId="8" xfId="0" applyFont="1" applyBorder="1" applyAlignment="1">
      <alignment horizontal="center"/>
    </xf>
    <xf numFmtId="4" fontId="2" fillId="0" borderId="9" xfId="0" applyNumberFormat="1" applyFont="1" applyBorder="1" applyAlignment="1">
      <alignment horizontal="center"/>
    </xf>
    <xf numFmtId="0" fontId="2" fillId="0" borderId="12" xfId="0" applyFont="1" applyBorder="1" applyAlignment="1">
      <alignment horizontal="center"/>
    </xf>
    <xf numFmtId="4" fontId="2" fillId="0" borderId="12" xfId="0" applyNumberFormat="1" applyFont="1" applyBorder="1" applyAlignment="1">
      <alignment horizontal="center"/>
    </xf>
    <xf numFmtId="0" fontId="11" fillId="0" borderId="8" xfId="0" applyFont="1" applyBorder="1" applyAlignment="1">
      <alignment horizontal="right" vertical="top"/>
    </xf>
    <xf numFmtId="4" fontId="2" fillId="0" borderId="0" xfId="0" applyNumberFormat="1" applyFont="1" applyAlignment="1">
      <alignment horizontal="center"/>
    </xf>
    <xf numFmtId="4" fontId="2" fillId="0" borderId="8" xfId="0" applyNumberFormat="1" applyFont="1" applyBorder="1" applyAlignment="1">
      <alignment horizontal="center"/>
    </xf>
    <xf numFmtId="0" fontId="5" fillId="0" borderId="16" xfId="0" applyFont="1" applyBorder="1" applyAlignment="1">
      <alignment horizontal="right" vertical="top"/>
    </xf>
    <xf numFmtId="0" fontId="5" fillId="0" borderId="14" xfId="0" applyFont="1" applyBorder="1" applyAlignment="1">
      <alignment horizontal="center" vertical="top"/>
    </xf>
    <xf numFmtId="0" fontId="5" fillId="0" borderId="16" xfId="0" applyFont="1" applyBorder="1" applyAlignment="1">
      <alignment horizontal="center" wrapText="1"/>
    </xf>
    <xf numFmtId="4" fontId="5" fillId="0" borderId="16" xfId="0" applyNumberFormat="1" applyFont="1" applyBorder="1"/>
    <xf numFmtId="0" fontId="11" fillId="0" borderId="20" xfId="0" applyFont="1" applyBorder="1" applyAlignment="1">
      <alignment horizontal="right" vertical="top"/>
    </xf>
    <xf numFmtId="0" fontId="2" fillId="0" borderId="21" xfId="0" applyFont="1" applyBorder="1" applyAlignment="1">
      <alignment horizontal="justify" vertical="top"/>
    </xf>
    <xf numFmtId="0" fontId="2" fillId="0" borderId="20" xfId="0" applyFont="1" applyBorder="1" applyAlignment="1">
      <alignment horizontal="center"/>
    </xf>
    <xf numFmtId="4" fontId="2" fillId="0" borderId="21" xfId="0" applyNumberFormat="1" applyFont="1" applyBorder="1"/>
    <xf numFmtId="4" fontId="2" fillId="0" borderId="20" xfId="0" applyNumberFormat="1" applyFont="1" applyBorder="1"/>
    <xf numFmtId="0" fontId="5" fillId="0" borderId="0" xfId="0" applyFont="1" applyAlignment="1">
      <alignment horizontal="center" wrapText="1"/>
    </xf>
    <xf numFmtId="0" fontId="11" fillId="0" borderId="14" xfId="0" applyFont="1" applyBorder="1" applyAlignment="1">
      <alignment horizontal="right" vertical="top"/>
    </xf>
    <xf numFmtId="0" fontId="5" fillId="0" borderId="14" xfId="0" applyFont="1" applyBorder="1" applyAlignment="1">
      <alignment horizontal="right" vertical="top"/>
    </xf>
    <xf numFmtId="0" fontId="2" fillId="0" borderId="14" xfId="0" applyFont="1" applyBorder="1" applyAlignment="1">
      <alignment horizontal="center"/>
    </xf>
    <xf numFmtId="4" fontId="5" fillId="0" borderId="14"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4" xfId="0" applyFont="1" applyBorder="1" applyAlignment="1">
      <alignment horizontal="left" vertical="top"/>
    </xf>
    <xf numFmtId="0" fontId="11" fillId="0" borderId="8" xfId="0" applyFont="1" applyBorder="1" applyAlignment="1">
      <alignment horizontal="center"/>
    </xf>
    <xf numFmtId="0" fontId="5" fillId="0" borderId="14" xfId="0" applyFont="1" applyBorder="1" applyAlignment="1">
      <alignment horizontal="left"/>
    </xf>
    <xf numFmtId="4" fontId="5" fillId="0" borderId="14" xfId="0" applyNumberFormat="1" applyFont="1" applyBorder="1" applyAlignment="1">
      <alignment horizontal="left"/>
    </xf>
    <xf numFmtId="0" fontId="7" fillId="0" borderId="0" xfId="0" applyFont="1"/>
    <xf numFmtId="1" fontId="11" fillId="0" borderId="4" xfId="0" applyNumberFormat="1" applyFont="1" applyBorder="1"/>
    <xf numFmtId="2" fontId="11" fillId="0" borderId="4" xfId="0" applyNumberFormat="1" applyFont="1" applyBorder="1"/>
    <xf numFmtId="0" fontId="11" fillId="0" borderId="22" xfId="0" applyFont="1" applyBorder="1" applyAlignment="1">
      <alignment horizontal="center"/>
    </xf>
    <xf numFmtId="4" fontId="11" fillId="0" borderId="5" xfId="0" applyNumberFormat="1" applyFont="1" applyBorder="1"/>
    <xf numFmtId="4" fontId="11" fillId="0" borderId="23" xfId="0" applyNumberFormat="1" applyFont="1" applyBorder="1" applyAlignment="1">
      <alignment horizontal="center"/>
    </xf>
    <xf numFmtId="0" fontId="11" fillId="0" borderId="14" xfId="0" applyFont="1" applyBorder="1" applyAlignment="1">
      <alignment horizontal="justify" vertical="top"/>
    </xf>
    <xf numFmtId="0" fontId="11" fillId="0" borderId="14" xfId="0" applyFont="1" applyBorder="1" applyAlignment="1">
      <alignment horizontal="left"/>
    </xf>
    <xf numFmtId="4" fontId="11" fillId="0" borderId="14" xfId="0" applyNumberFormat="1" applyFont="1" applyBorder="1"/>
    <xf numFmtId="0" fontId="5" fillId="0" borderId="14" xfId="0" applyFont="1" applyBorder="1" applyAlignment="1">
      <alignment horizontal="center"/>
    </xf>
    <xf numFmtId="0" fontId="5" fillId="0" borderId="21" xfId="0" applyFont="1" applyBorder="1" applyAlignment="1">
      <alignment horizontal="center"/>
    </xf>
    <xf numFmtId="0" fontId="5" fillId="0" borderId="21" xfId="0" applyFont="1" applyBorder="1" applyAlignment="1">
      <alignment horizontal="left" vertical="top"/>
    </xf>
    <xf numFmtId="4" fontId="5" fillId="0" borderId="21" xfId="0" applyNumberFormat="1" applyFont="1" applyBorder="1"/>
    <xf numFmtId="0" fontId="2" fillId="0" borderId="1" xfId="0" applyFont="1" applyBorder="1" applyAlignment="1">
      <alignment horizontal="center" vertical="top"/>
    </xf>
    <xf numFmtId="0" fontId="2" fillId="0" borderId="1" xfId="0" applyFont="1" applyBorder="1" applyAlignment="1">
      <alignment horizontal="center"/>
    </xf>
    <xf numFmtId="4" fontId="7" fillId="0" borderId="4" xfId="0" applyNumberFormat="1" applyFont="1" applyBorder="1" applyAlignment="1">
      <alignment horizontal="center"/>
    </xf>
    <xf numFmtId="0" fontId="2" fillId="0" borderId="5" xfId="0" applyFont="1" applyBorder="1" applyAlignment="1">
      <alignment horizontal="center" vertical="top"/>
    </xf>
    <xf numFmtId="0" fontId="2" fillId="0" borderId="5" xfId="0" applyFont="1" applyBorder="1" applyAlignment="1">
      <alignment horizontal="center"/>
    </xf>
    <xf numFmtId="4" fontId="7" fillId="0" borderId="0" xfId="0" applyNumberFormat="1" applyFont="1" applyAlignment="1">
      <alignment horizontal="center"/>
    </xf>
    <xf numFmtId="0" fontId="2" fillId="0" borderId="0" xfId="0" applyFont="1" applyAlignment="1">
      <alignment horizontal="center" vertical="top"/>
    </xf>
    <xf numFmtId="4" fontId="7" fillId="0" borderId="0" xfId="1" applyNumberFormat="1" applyFont="1" applyBorder="1" applyAlignment="1">
      <alignment horizontal="right" wrapText="1"/>
    </xf>
    <xf numFmtId="0" fontId="14" fillId="0" borderId="0" xfId="0" applyFont="1" applyAlignment="1">
      <alignment horizontal="center" vertical="top"/>
    </xf>
    <xf numFmtId="4" fontId="7" fillId="0" borderId="0" xfId="0" applyNumberFormat="1" applyFont="1" applyAlignment="1">
      <alignment horizontal="right"/>
    </xf>
    <xf numFmtId="0" fontId="7" fillId="0" borderId="0" xfId="0" applyFont="1" applyAlignment="1">
      <alignment horizontal="center"/>
    </xf>
    <xf numFmtId="0" fontId="5" fillId="0" borderId="6" xfId="0" applyFont="1" applyBorder="1" applyAlignment="1">
      <alignment horizontal="justify" vertical="top"/>
    </xf>
    <xf numFmtId="0" fontId="5" fillId="0" borderId="6" xfId="0" applyFont="1" applyBorder="1" applyAlignment="1">
      <alignment horizontal="center"/>
    </xf>
    <xf numFmtId="4" fontId="8" fillId="0" borderId="6" xfId="0" applyNumberFormat="1" applyFont="1" applyBorder="1" applyAlignment="1">
      <alignment horizontal="right"/>
    </xf>
    <xf numFmtId="0" fontId="2" fillId="0" borderId="6" xfId="0" applyFont="1" applyBorder="1" applyAlignment="1">
      <alignment horizontal="center"/>
    </xf>
    <xf numFmtId="4" fontId="7" fillId="0" borderId="6" xfId="0" applyNumberFormat="1" applyFont="1" applyBorder="1" applyAlignment="1">
      <alignment horizontal="right"/>
    </xf>
    <xf numFmtId="4" fontId="8" fillId="0" borderId="0" xfId="0" applyNumberFormat="1" applyFont="1" applyAlignment="1">
      <alignment horizontal="right"/>
    </xf>
    <xf numFmtId="0" fontId="2" fillId="0" borderId="0" xfId="0" applyFont="1" applyAlignment="1">
      <alignment horizontal="center" vertical="center"/>
    </xf>
    <xf numFmtId="4" fontId="8" fillId="0" borderId="6" xfId="0" applyNumberFormat="1" applyFont="1" applyBorder="1"/>
    <xf numFmtId="4" fontId="8" fillId="0" borderId="7"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1" fillId="0" borderId="0" xfId="0" applyNumberFormat="1" applyFont="1"/>
    <xf numFmtId="165" fontId="7" fillId="0" borderId="0" xfId="0" applyNumberFormat="1" applyFont="1"/>
    <xf numFmtId="165" fontId="7" fillId="0" borderId="14" xfId="0" applyNumberFormat="1" applyFont="1" applyBorder="1"/>
    <xf numFmtId="0" fontId="2" fillId="0" borderId="17" xfId="0" applyFont="1" applyBorder="1" applyAlignment="1">
      <alignment horizontal="right" vertical="top"/>
    </xf>
    <xf numFmtId="0" fontId="2" fillId="0" borderId="18"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5" fillId="0" borderId="0" xfId="0" applyFont="1" applyAlignment="1">
      <alignment horizontal="left" vertical="center"/>
    </xf>
    <xf numFmtId="4" fontId="5" fillId="0" borderId="0" xfId="0" applyNumberFormat="1" applyFont="1" applyAlignment="1">
      <alignment horizontal="center"/>
    </xf>
    <xf numFmtId="0" fontId="0" fillId="0" borderId="0" xfId="0" applyAlignment="1">
      <alignment horizontal="right" vertical="top"/>
    </xf>
    <xf numFmtId="0" fontId="0" fillId="0" borderId="0" xfId="0" applyAlignment="1">
      <alignment horizontal="justify" vertical="top"/>
    </xf>
    <xf numFmtId="0" fontId="0" fillId="0" borderId="0" xfId="0" applyAlignment="1">
      <alignment horizontal="left"/>
    </xf>
    <xf numFmtId="4" fontId="0" fillId="0" borderId="0" xfId="0" applyNumberFormat="1"/>
    <xf numFmtId="43" fontId="18" fillId="0" borderId="0" xfId="1" applyFont="1"/>
    <xf numFmtId="4" fontId="18" fillId="0" borderId="0" xfId="0" applyNumberFormat="1" applyFont="1"/>
    <xf numFmtId="4" fontId="0" fillId="0" borderId="13" xfId="0" applyNumberFormat="1" applyBorder="1"/>
    <xf numFmtId="0" fontId="0" fillId="0" borderId="0" xfId="0" applyAlignment="1">
      <alignment horizontal="center" vertical="top"/>
    </xf>
    <xf numFmtId="0" fontId="0" fillId="0" borderId="0" xfId="0" applyAlignment="1">
      <alignment horizontal="center" vertical="center"/>
    </xf>
    <xf numFmtId="0" fontId="0" fillId="0" borderId="0" xfId="0" applyAlignment="1">
      <alignment horizontal="center"/>
    </xf>
    <xf numFmtId="4" fontId="0" fillId="0" borderId="0" xfId="0" applyNumberFormat="1" applyAlignment="1">
      <alignment horizontal="center"/>
    </xf>
    <xf numFmtId="0" fontId="19" fillId="0" borderId="0" xfId="0" applyFont="1" applyAlignment="1">
      <alignment horizontal="right" vertical="top"/>
    </xf>
    <xf numFmtId="0" fontId="0" fillId="0" borderId="0" xfId="0" applyAlignment="1">
      <alignment horizontal="right"/>
    </xf>
    <xf numFmtId="0" fontId="0" fillId="0" borderId="13" xfId="0" applyBorder="1" applyAlignment="1">
      <alignment horizontal="right" vertical="top"/>
    </xf>
    <xf numFmtId="0" fontId="0" fillId="0" borderId="13" xfId="0" applyBorder="1" applyAlignment="1">
      <alignment horizontal="right"/>
    </xf>
    <xf numFmtId="0" fontId="0" fillId="0" borderId="13" xfId="0" applyBorder="1" applyAlignment="1">
      <alignment horizontal="left"/>
    </xf>
    <xf numFmtId="0" fontId="20" fillId="0" borderId="0" xfId="0" applyFont="1" applyAlignment="1">
      <alignment horizontal="center" vertical="top"/>
    </xf>
    <xf numFmtId="4" fontId="21" fillId="0" borderId="0" xfId="0" applyNumberFormat="1" applyFont="1"/>
    <xf numFmtId="4" fontId="7" fillId="0" borderId="0" xfId="1" applyNumberFormat="1" applyFont="1" applyAlignment="1">
      <alignment horizontal="left" wrapText="1"/>
    </xf>
    <xf numFmtId="0" fontId="11" fillId="0" borderId="0" xfId="0" applyFont="1" applyAlignment="1">
      <alignment vertical="center"/>
    </xf>
    <xf numFmtId="0" fontId="11" fillId="0" borderId="4" xfId="0" applyFont="1" applyBorder="1" applyAlignment="1">
      <alignment horizontal="right" vertical="center"/>
    </xf>
    <xf numFmtId="166" fontId="11" fillId="0" borderId="4" xfId="0" applyNumberFormat="1" applyFont="1" applyBorder="1" applyAlignment="1">
      <alignment vertical="center"/>
    </xf>
    <xf numFmtId="166" fontId="13" fillId="0" borderId="4" xfId="0" applyNumberFormat="1"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left" vertical="top" wrapText="1"/>
    </xf>
    <xf numFmtId="0" fontId="10" fillId="0" borderId="0" xfId="0" applyFont="1" applyAlignment="1">
      <alignment horizontal="left" vertical="top"/>
    </xf>
    <xf numFmtId="0" fontId="15" fillId="0" borderId="0" xfId="0" applyFont="1" applyAlignment="1">
      <alignment horizontal="left" vertical="top"/>
    </xf>
    <xf numFmtId="0" fontId="11" fillId="0" borderId="0" xfId="0" applyFont="1" applyAlignment="1">
      <alignment horizontal="left" wrapText="1"/>
    </xf>
    <xf numFmtId="0" fontId="15" fillId="0" borderId="0" xfId="0" applyFont="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1" fillId="0" borderId="4" xfId="0" applyFont="1" applyBorder="1" applyAlignment="1">
      <alignment horizontal="right"/>
    </xf>
    <xf numFmtId="164" fontId="12" fillId="0" borderId="3" xfId="0" applyNumberFormat="1" applyFont="1" applyBorder="1" applyAlignment="1">
      <alignment horizontal="right"/>
    </xf>
    <xf numFmtId="0" fontId="16" fillId="0" borderId="0" xfId="0" applyFont="1" applyAlignment="1">
      <alignment horizontal="left"/>
    </xf>
    <xf numFmtId="164" fontId="13" fillId="0" borderId="4" xfId="0" applyNumberFormat="1" applyFont="1" applyBorder="1" applyAlignment="1">
      <alignment horizontal="right"/>
    </xf>
    <xf numFmtId="164" fontId="0" fillId="0" borderId="0" xfId="0" applyNumberFormat="1"/>
    <xf numFmtId="164" fontId="22" fillId="0" borderId="0" xfId="0" applyNumberFormat="1" applyFont="1"/>
    <xf numFmtId="4" fontId="23" fillId="0" borderId="4" xfId="0" applyNumberFormat="1" applyFont="1" applyBorder="1" applyAlignment="1">
      <alignment horizontal="center" vertical="center"/>
    </xf>
    <xf numFmtId="167" fontId="23" fillId="0" borderId="4" xfId="0" applyNumberFormat="1" applyFont="1" applyBorder="1" applyAlignment="1">
      <alignment horizontal="center" vertical="center"/>
    </xf>
    <xf numFmtId="43" fontId="4" fillId="0" borderId="0" xfId="1" applyFont="1" applyAlignment="1">
      <alignment horizontal="right"/>
    </xf>
    <xf numFmtId="167" fontId="23" fillId="0" borderId="0" xfId="3" applyNumberFormat="1" applyFont="1" applyFill="1" applyBorder="1"/>
    <xf numFmtId="43" fontId="0" fillId="0" borderId="0" xfId="1" applyFont="1"/>
    <xf numFmtId="4" fontId="2" fillId="0" borderId="27" xfId="0" applyNumberFormat="1" applyFont="1" applyBorder="1"/>
    <xf numFmtId="4" fontId="2" fillId="0" borderId="28" xfId="0" applyNumberFormat="1" applyFont="1" applyBorder="1" applyAlignment="1">
      <alignment horizontal="center"/>
    </xf>
    <xf numFmtId="4" fontId="2" fillId="0" borderId="29" xfId="0" applyNumberFormat="1" applyFont="1" applyBorder="1"/>
    <xf numFmtId="4" fontId="5" fillId="0" borderId="29" xfId="0" applyNumberFormat="1" applyFont="1" applyBorder="1"/>
    <xf numFmtId="4" fontId="2" fillId="0" borderId="30" xfId="0" applyNumberFormat="1" applyFont="1" applyBorder="1"/>
    <xf numFmtId="4" fontId="2" fillId="0" borderId="31" xfId="0" applyNumberFormat="1" applyFont="1" applyBorder="1"/>
    <xf numFmtId="0" fontId="5" fillId="0" borderId="26" xfId="0" applyFont="1" applyBorder="1"/>
    <xf numFmtId="0" fontId="13" fillId="0" borderId="26" xfId="0" applyFont="1" applyBorder="1"/>
    <xf numFmtId="0" fontId="13" fillId="0" borderId="0" xfId="0" applyFont="1"/>
    <xf numFmtId="0" fontId="11" fillId="0" borderId="14" xfId="0" applyFont="1" applyBorder="1"/>
    <xf numFmtId="43" fontId="11" fillId="0" borderId="14" xfId="1" applyFont="1" applyBorder="1"/>
    <xf numFmtId="43" fontId="13" fillId="0" borderId="14" xfId="1" applyFont="1" applyBorder="1"/>
    <xf numFmtId="0" fontId="5" fillId="0" borderId="14" xfId="0" applyFont="1" applyBorder="1"/>
    <xf numFmtId="4" fontId="0" fillId="0" borderId="14" xfId="0" applyNumberFormat="1" applyBorder="1"/>
    <xf numFmtId="4" fontId="7" fillId="0" borderId="24" xfId="0" applyNumberFormat="1" applyFont="1" applyBorder="1" applyAlignment="1">
      <alignment horizontal="center"/>
    </xf>
    <xf numFmtId="0" fontId="11" fillId="0" borderId="32" xfId="0" applyFont="1" applyBorder="1"/>
    <xf numFmtId="43" fontId="11" fillId="0" borderId="32" xfId="1" applyFont="1" applyBorder="1"/>
    <xf numFmtId="43" fontId="11" fillId="0" borderId="0" xfId="1" applyFont="1" applyBorder="1"/>
    <xf numFmtId="43" fontId="11" fillId="0" borderId="33" xfId="1" applyFont="1" applyBorder="1"/>
    <xf numFmtId="43" fontId="11" fillId="0" borderId="34" xfId="1" applyFont="1" applyBorder="1"/>
    <xf numFmtId="43" fontId="13" fillId="0" borderId="6" xfId="1" applyFont="1" applyBorder="1"/>
    <xf numFmtId="0" fontId="11" fillId="0" borderId="34" xfId="0" applyFont="1" applyBorder="1"/>
    <xf numFmtId="43" fontId="13" fillId="0" borderId="6" xfId="0" applyNumberFormat="1" applyFont="1" applyBorder="1"/>
    <xf numFmtId="43" fontId="13" fillId="0" borderId="0" xfId="0" applyNumberFormat="1" applyFont="1"/>
    <xf numFmtId="0" fontId="11" fillId="0" borderId="35" xfId="0" applyFont="1" applyBorder="1"/>
    <xf numFmtId="168" fontId="13" fillId="0" borderId="35" xfId="0" applyNumberFormat="1" applyFont="1" applyBorder="1"/>
    <xf numFmtId="0" fontId="11" fillId="0" borderId="6" xfId="0" applyFont="1" applyBorder="1"/>
    <xf numFmtId="168" fontId="13" fillId="0" borderId="6" xfId="0" applyNumberFormat="1" applyFont="1" applyBorder="1"/>
    <xf numFmtId="4" fontId="24" fillId="0" borderId="4" xfId="0" applyNumberFormat="1" applyFont="1" applyBorder="1" applyAlignment="1">
      <alignment horizontal="center" vertical="center"/>
    </xf>
    <xf numFmtId="16" fontId="11" fillId="0" borderId="4" xfId="0" applyNumberFormat="1" applyFont="1" applyBorder="1"/>
    <xf numFmtId="168" fontId="0" fillId="0" borderId="0" xfId="0" applyNumberFormat="1"/>
    <xf numFmtId="43" fontId="11" fillId="0" borderId="4" xfId="1" applyFont="1" applyBorder="1"/>
    <xf numFmtId="43" fontId="7" fillId="0" borderId="4" xfId="1" applyFont="1" applyBorder="1"/>
    <xf numFmtId="43" fontId="7" fillId="0" borderId="4" xfId="1" applyFont="1" applyFill="1" applyBorder="1"/>
    <xf numFmtId="0" fontId="11" fillId="0" borderId="1" xfId="0" applyFont="1" applyBorder="1"/>
    <xf numFmtId="43" fontId="11" fillId="0" borderId="1" xfId="1" applyFont="1" applyBorder="1"/>
    <xf numFmtId="0" fontId="13" fillId="0" borderId="36" xfId="0" applyFont="1" applyBorder="1"/>
    <xf numFmtId="0" fontId="13" fillId="0" borderId="37" xfId="0" applyFont="1" applyBorder="1"/>
    <xf numFmtId="4" fontId="13" fillId="0" borderId="37" xfId="0" applyNumberFormat="1" applyFont="1" applyBorder="1"/>
    <xf numFmtId="0" fontId="13" fillId="0" borderId="39" xfId="0" applyFont="1" applyBorder="1"/>
    <xf numFmtId="43" fontId="13" fillId="0" borderId="37" xfId="1" applyFont="1" applyBorder="1"/>
    <xf numFmtId="43" fontId="13" fillId="0" borderId="38" xfId="0" applyNumberFormat="1" applyFont="1" applyBorder="1"/>
    <xf numFmtId="43" fontId="13" fillId="0" borderId="40" xfId="1" applyFont="1" applyBorder="1"/>
    <xf numFmtId="43" fontId="13" fillId="0" borderId="41" xfId="1" applyFont="1" applyBorder="1"/>
    <xf numFmtId="0" fontId="13" fillId="2" borderId="40" xfId="0" applyFont="1" applyFill="1" applyBorder="1"/>
    <xf numFmtId="4" fontId="13" fillId="2" borderId="40" xfId="0" applyNumberFormat="1" applyFont="1" applyFill="1" applyBorder="1"/>
    <xf numFmtId="0" fontId="11" fillId="0" borderId="33" xfId="0" applyFont="1" applyBorder="1"/>
    <xf numFmtId="43" fontId="11" fillId="0" borderId="0" xfId="1" applyFont="1"/>
    <xf numFmtId="0" fontId="2" fillId="2" borderId="4" xfId="0" applyFont="1" applyFill="1" applyBorder="1" applyAlignment="1">
      <alignment horizontal="right" vertical="top"/>
    </xf>
    <xf numFmtId="0" fontId="2" fillId="2" borderId="4" xfId="0" applyFont="1" applyFill="1" applyBorder="1" applyAlignment="1">
      <alignment horizontal="justify" vertical="top"/>
    </xf>
    <xf numFmtId="0" fontId="2" fillId="2" borderId="4" xfId="0" applyFont="1" applyFill="1" applyBorder="1" applyAlignment="1">
      <alignment horizontal="left"/>
    </xf>
    <xf numFmtId="4" fontId="7" fillId="2" borderId="4" xfId="0" applyNumberFormat="1" applyFont="1" applyFill="1" applyBorder="1"/>
    <xf numFmtId="0" fontId="11" fillId="2" borderId="0" xfId="0" applyFont="1" applyFill="1"/>
    <xf numFmtId="0" fontId="0" fillId="2" borderId="0" xfId="0" applyFill="1"/>
    <xf numFmtId="43" fontId="2" fillId="0" borderId="4" xfId="1" applyFont="1" applyBorder="1"/>
    <xf numFmtId="167" fontId="11" fillId="0" borderId="0" xfId="1" applyNumberFormat="1" applyFont="1"/>
    <xf numFmtId="167" fontId="11" fillId="0" borderId="0" xfId="0" applyNumberFormat="1" applyFont="1"/>
    <xf numFmtId="164" fontId="12" fillId="2" borderId="4" xfId="0" applyNumberFormat="1" applyFont="1" applyFill="1" applyBorder="1" applyAlignment="1">
      <alignment horizontal="right"/>
    </xf>
    <xf numFmtId="4" fontId="25" fillId="0" borderId="4" xfId="0" applyNumberFormat="1" applyFont="1" applyBorder="1"/>
    <xf numFmtId="43" fontId="26" fillId="0" borderId="4" xfId="1" applyFont="1" applyBorder="1"/>
    <xf numFmtId="0" fontId="26" fillId="0" borderId="4" xfId="0" applyFont="1" applyBorder="1"/>
    <xf numFmtId="4" fontId="27" fillId="0" borderId="4" xfId="0" applyNumberFormat="1" applyFont="1" applyBorder="1"/>
    <xf numFmtId="43" fontId="28" fillId="0" borderId="4" xfId="1" applyFont="1" applyBorder="1"/>
    <xf numFmtId="43" fontId="11" fillId="0" borderId="4" xfId="1" applyFont="1" applyBorder="1" applyAlignment="1">
      <alignment horizontal="right"/>
    </xf>
    <xf numFmtId="43" fontId="0" fillId="2" borderId="0" xfId="1" applyFont="1" applyFill="1"/>
    <xf numFmtId="43" fontId="0" fillId="0" borderId="0" xfId="0" applyNumberFormat="1"/>
    <xf numFmtId="4" fontId="11" fillId="0" borderId="4" xfId="0" applyNumberFormat="1" applyFont="1" applyBorder="1"/>
    <xf numFmtId="2" fontId="11" fillId="0" borderId="0" xfId="0" applyNumberFormat="1" applyFont="1"/>
    <xf numFmtId="164" fontId="11" fillId="0" borderId="0" xfId="0" applyNumberFormat="1" applyFont="1" applyAlignment="1">
      <alignment horizontal="right"/>
    </xf>
    <xf numFmtId="0" fontId="23" fillId="0" borderId="0" xfId="0" applyFont="1"/>
    <xf numFmtId="43" fontId="0" fillId="0" borderId="4" xfId="1" applyFont="1" applyBorder="1"/>
    <xf numFmtId="43" fontId="13" fillId="0" borderId="4" xfId="1" applyFont="1" applyBorder="1"/>
    <xf numFmtId="0" fontId="23" fillId="0" borderId="4" xfId="0" applyFont="1" applyBorder="1" applyAlignment="1">
      <alignment horizontal="center"/>
    </xf>
    <xf numFmtId="164" fontId="11" fillId="0" borderId="24" xfId="0" applyNumberFormat="1" applyFont="1" applyBorder="1" applyAlignment="1">
      <alignment horizontal="right"/>
    </xf>
    <xf numFmtId="164" fontId="11" fillId="0" borderId="3" xfId="0" applyNumberFormat="1" applyFont="1" applyBorder="1" applyAlignment="1">
      <alignment horizontal="right"/>
    </xf>
    <xf numFmtId="0" fontId="11" fillId="0" borderId="24" xfId="0" applyFont="1" applyBorder="1" applyAlignment="1">
      <alignment horizontal="left"/>
    </xf>
    <xf numFmtId="0" fontId="11" fillId="0" borderId="3" xfId="0" applyFont="1" applyBorder="1" applyAlignment="1">
      <alignment horizontal="left"/>
    </xf>
    <xf numFmtId="0" fontId="11" fillId="0" borderId="24" xfId="0" applyFont="1" applyBorder="1" applyAlignment="1">
      <alignment horizontal="right"/>
    </xf>
    <xf numFmtId="0" fontId="11" fillId="0" borderId="3" xfId="0" applyFont="1" applyBorder="1" applyAlignment="1">
      <alignment horizontal="right"/>
    </xf>
    <xf numFmtId="164" fontId="12" fillId="0" borderId="24" xfId="0" applyNumberFormat="1" applyFont="1" applyBorder="1" applyAlignment="1">
      <alignment horizontal="right"/>
    </xf>
    <xf numFmtId="164" fontId="12" fillId="0" borderId="3" xfId="0" applyNumberFormat="1" applyFont="1" applyBorder="1" applyAlignment="1">
      <alignment horizontal="right"/>
    </xf>
    <xf numFmtId="0" fontId="12" fillId="0" borderId="24" xfId="0" applyFont="1" applyBorder="1" applyAlignment="1">
      <alignment horizontal="left"/>
    </xf>
    <xf numFmtId="0" fontId="12" fillId="0" borderId="3" xfId="0" applyFont="1" applyBorder="1" applyAlignment="1">
      <alignment horizontal="left"/>
    </xf>
    <xf numFmtId="0" fontId="15" fillId="0" borderId="0" xfId="0" applyFont="1" applyAlignment="1">
      <alignment horizontal="left" vertical="top"/>
    </xf>
    <xf numFmtId="0" fontId="5" fillId="0" borderId="0" xfId="0" applyFont="1" applyAlignment="1">
      <alignment horizontal="left" vertical="top"/>
    </xf>
    <xf numFmtId="0" fontId="5" fillId="0" borderId="6" xfId="0" applyFont="1" applyBorder="1" applyAlignment="1">
      <alignment horizontal="left" vertical="top"/>
    </xf>
    <xf numFmtId="0" fontId="2" fillId="0" borderId="2" xfId="0" applyFont="1" applyBorder="1" applyAlignment="1">
      <alignment horizontal="center" vertical="center"/>
    </xf>
    <xf numFmtId="4" fontId="7" fillId="0" borderId="3" xfId="0" applyNumberFormat="1" applyFont="1" applyBorder="1" applyAlignment="1">
      <alignment horizontal="center"/>
    </xf>
    <xf numFmtId="4" fontId="7" fillId="0" borderId="4" xfId="0" applyNumberFormat="1" applyFont="1" applyBorder="1" applyAlignment="1">
      <alignment horizontal="center"/>
    </xf>
    <xf numFmtId="4" fontId="7" fillId="0" borderId="24" xfId="0" applyNumberFormat="1" applyFont="1" applyBorder="1" applyAlignment="1">
      <alignment horizontal="center"/>
    </xf>
    <xf numFmtId="0" fontId="10" fillId="0" borderId="0" xfId="0" applyFont="1" applyAlignment="1">
      <alignment horizontal="left" vertical="top"/>
    </xf>
    <xf numFmtId="0" fontId="20" fillId="0" borderId="0" xfId="0" applyFont="1" applyAlignment="1">
      <alignment horizontal="left" vertical="top"/>
    </xf>
    <xf numFmtId="0" fontId="14" fillId="0" borderId="0" xfId="0" applyFont="1" applyAlignment="1">
      <alignment horizontal="left" vertical="top"/>
    </xf>
    <xf numFmtId="0" fontId="11" fillId="0" borderId="9" xfId="0" applyFont="1" applyBorder="1" applyAlignment="1">
      <alignment horizontal="center" vertical="center"/>
    </xf>
    <xf numFmtId="4" fontId="11" fillId="0" borderId="9" xfId="0" applyNumberFormat="1" applyFont="1" applyBorder="1" applyAlignment="1">
      <alignment horizontal="center"/>
    </xf>
    <xf numFmtId="0" fontId="5" fillId="0" borderId="15" xfId="0" applyFont="1" applyBorder="1" applyAlignment="1">
      <alignment horizontal="left" vertical="top"/>
    </xf>
    <xf numFmtId="164" fontId="11" fillId="0" borderId="4" xfId="0" applyNumberFormat="1" applyFont="1" applyBorder="1" applyAlignment="1">
      <alignment horizontal="right"/>
    </xf>
    <xf numFmtId="0" fontId="24" fillId="0" borderId="4" xfId="0" applyFont="1" applyBorder="1" applyAlignment="1">
      <alignment horizontal="center"/>
    </xf>
    <xf numFmtId="164" fontId="13" fillId="0" borderId="4" xfId="0" applyNumberFormat="1" applyFont="1" applyBorder="1" applyAlignment="1">
      <alignment horizontal="right"/>
    </xf>
    <xf numFmtId="0" fontId="18" fillId="0" borderId="0" xfId="0" applyFont="1" applyAlignment="1">
      <alignment horizontal="left"/>
    </xf>
    <xf numFmtId="0" fontId="13" fillId="0" borderId="24" xfId="0" applyFont="1" applyBorder="1" applyAlignment="1">
      <alignment horizontal="left"/>
    </xf>
    <xf numFmtId="0" fontId="13" fillId="0" borderId="3" xfId="0" applyFont="1" applyBorder="1" applyAlignment="1">
      <alignment horizontal="left"/>
    </xf>
    <xf numFmtId="0" fontId="11" fillId="0" borderId="24" xfId="0" applyFont="1" applyBorder="1" applyAlignment="1">
      <alignment horizontal="left" wrapText="1"/>
    </xf>
    <xf numFmtId="0" fontId="11" fillId="0" borderId="3" xfId="0" applyFont="1" applyBorder="1" applyAlignment="1">
      <alignment horizontal="left" wrapText="1"/>
    </xf>
    <xf numFmtId="4" fontId="2" fillId="0" borderId="9" xfId="0" applyNumberFormat="1" applyFont="1" applyBorder="1" applyAlignment="1">
      <alignment horizontal="center"/>
    </xf>
    <xf numFmtId="0" fontId="5" fillId="0" borderId="17" xfId="0" applyFont="1" applyBorder="1" applyAlignment="1">
      <alignment horizontal="justify" vertical="top"/>
    </xf>
    <xf numFmtId="0" fontId="5" fillId="0" borderId="0" xfId="0" applyFont="1" applyAlignment="1">
      <alignment horizontal="justify" vertical="top"/>
    </xf>
    <xf numFmtId="0" fontId="5" fillId="0" borderId="18" xfId="0" applyFont="1" applyBorder="1" applyAlignment="1">
      <alignment horizontal="justify" vertical="top"/>
    </xf>
    <xf numFmtId="4" fontId="18" fillId="0" borderId="26" xfId="0" applyNumberFormat="1" applyFont="1" applyBorder="1" applyAlignment="1">
      <alignment horizontal="left"/>
    </xf>
    <xf numFmtId="4" fontId="2" fillId="0" borderId="0" xfId="1" applyNumberFormat="1" applyFont="1" applyAlignment="1">
      <alignment horizontal="center" wrapText="1"/>
    </xf>
    <xf numFmtId="0" fontId="0" fillId="0" borderId="13" xfId="0" applyBorder="1" applyAlignment="1">
      <alignment horizontal="left" vertical="top"/>
    </xf>
    <xf numFmtId="4" fontId="0" fillId="0" borderId="13" xfId="0" applyNumberFormat="1" applyBorder="1" applyAlignment="1">
      <alignment horizontal="center"/>
    </xf>
    <xf numFmtId="0" fontId="16" fillId="0" borderId="0" xfId="0" applyFont="1" applyAlignment="1">
      <alignment horizontal="left"/>
    </xf>
    <xf numFmtId="0" fontId="11" fillId="0" borderId="4" xfId="0" applyFont="1" applyBorder="1" applyAlignment="1">
      <alignment horizontal="right"/>
    </xf>
    <xf numFmtId="164" fontId="11" fillId="0" borderId="4" xfId="0" applyNumberFormat="1" applyFont="1" applyBorder="1" applyAlignment="1">
      <alignment horizontal="right" vertical="center"/>
    </xf>
    <xf numFmtId="164" fontId="12" fillId="0" borderId="4" xfId="0" applyNumberFormat="1" applyFont="1" applyBorder="1" applyAlignment="1">
      <alignment horizontal="right"/>
    </xf>
    <xf numFmtId="4" fontId="18" fillId="0" borderId="0" xfId="0" applyNumberFormat="1" applyFont="1" applyAlignment="1">
      <alignment horizontal="left"/>
    </xf>
    <xf numFmtId="0" fontId="13" fillId="0" borderId="0" xfId="0" applyFont="1" applyAlignment="1">
      <alignment horizontal="left"/>
    </xf>
    <xf numFmtId="0" fontId="11" fillId="0" borderId="4" xfId="0" applyFont="1" applyBorder="1" applyAlignment="1">
      <alignment horizontal="left"/>
    </xf>
    <xf numFmtId="0" fontId="13" fillId="0" borderId="4" xfId="0" applyFont="1" applyBorder="1" applyAlignment="1">
      <alignment horizontal="left"/>
    </xf>
    <xf numFmtId="0" fontId="12" fillId="0" borderId="4" xfId="0" applyFont="1" applyBorder="1" applyAlignment="1">
      <alignment horizontal="left"/>
    </xf>
    <xf numFmtId="0" fontId="12" fillId="0" borderId="24" xfId="0" applyFont="1" applyBorder="1" applyAlignment="1">
      <alignment horizontal="left" wrapText="1"/>
    </xf>
    <xf numFmtId="0" fontId="12" fillId="0" borderId="3" xfId="0" applyFont="1" applyBorder="1" applyAlignment="1">
      <alignment horizontal="left" wrapText="1"/>
    </xf>
    <xf numFmtId="0" fontId="2" fillId="0" borderId="0" xfId="0" applyFont="1" applyAlignment="1">
      <alignment horizontal="center" wrapTex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5" fillId="0" borderId="0" xfId="0" applyFont="1" applyAlignment="1">
      <alignment horizontal="left"/>
    </xf>
    <xf numFmtId="164" fontId="13" fillId="0" borderId="24" xfId="0" applyNumberFormat="1" applyFont="1" applyBorder="1" applyAlignment="1">
      <alignment horizontal="right"/>
    </xf>
    <xf numFmtId="164" fontId="13" fillId="0" borderId="3" xfId="0" applyNumberFormat="1" applyFont="1" applyBorder="1" applyAlignment="1">
      <alignment horizontal="right"/>
    </xf>
    <xf numFmtId="0" fontId="2" fillId="0" borderId="0" xfId="0" applyFont="1" applyAlignment="1">
      <alignment horizontal="center" vertical="top" wrapText="1"/>
    </xf>
    <xf numFmtId="0" fontId="2" fillId="0" borderId="0" xfId="0" applyFont="1" applyAlignment="1">
      <alignment horizontal="center" vertical="top"/>
    </xf>
    <xf numFmtId="0" fontId="2" fillId="0" borderId="0" xfId="0" applyFont="1" applyAlignment="1">
      <alignment horizontal="left" vertical="center" wrapText="1"/>
    </xf>
    <xf numFmtId="0" fontId="2" fillId="2" borderId="0" xfId="0" applyFont="1" applyFill="1" applyAlignment="1">
      <alignment horizontal="left" vertical="top" wrapText="1"/>
    </xf>
    <xf numFmtId="0" fontId="2" fillId="0" borderId="13" xfId="0" applyFont="1" applyBorder="1" applyAlignment="1">
      <alignment horizontal="left" wrapText="1"/>
    </xf>
    <xf numFmtId="0" fontId="5" fillId="0" borderId="0" xfId="0" applyFont="1" applyAlignment="1">
      <alignment horizontal="center" vertical="top"/>
    </xf>
  </cellXfs>
  <cellStyles count="4">
    <cellStyle name="Normalno" xfId="0" builtinId="0"/>
    <cellStyle name="Valuta" xfId="3" builtinId="4"/>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187960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twoCellAnchor editAs="oneCell">
    <xdr:from>
      <xdr:col>1</xdr:col>
      <xdr:colOff>836543</xdr:colOff>
      <xdr:row>2</xdr:row>
      <xdr:rowOff>33132</xdr:rowOff>
    </xdr:from>
    <xdr:to>
      <xdr:col>6</xdr:col>
      <xdr:colOff>165874</xdr:colOff>
      <xdr:row>4</xdr:row>
      <xdr:rowOff>182217</xdr:rowOff>
    </xdr:to>
    <xdr:pic>
      <xdr:nvPicPr>
        <xdr:cNvPr id="3" name="Slika 2">
          <a:extLst>
            <a:ext uri="{FF2B5EF4-FFF2-40B4-BE49-F238E27FC236}">
              <a16:creationId xmlns:a16="http://schemas.microsoft.com/office/drawing/2014/main" id="{B6929434-7DC3-5239-DE2D-93DE2743EF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92695" y="397567"/>
          <a:ext cx="5798049" cy="530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sheetPr>
    <pageSetUpPr fitToPage="1"/>
  </sheetPr>
  <dimension ref="A2:T695"/>
  <sheetViews>
    <sheetView tabSelected="1" topLeftCell="A13" zoomScale="115" zoomScaleNormal="115" workbookViewId="0">
      <selection activeCell="B17" sqref="B17:G17"/>
    </sheetView>
  </sheetViews>
  <sheetFormatPr defaultRowHeight="15" x14ac:dyDescent="0.25"/>
  <cols>
    <col min="1" max="1" width="5.28515625" style="9" customWidth="1"/>
    <col min="2" max="2" width="45.140625" style="10" customWidth="1"/>
    <col min="3" max="3" width="13.28515625" style="52" bestFit="1" customWidth="1"/>
    <col min="4" max="4" width="13.28515625" style="23" bestFit="1" customWidth="1"/>
    <col min="5" max="5" width="11.7109375" style="23" bestFit="1" customWidth="1"/>
    <col min="6" max="6" width="13.7109375" style="23" bestFit="1" customWidth="1"/>
    <col min="7" max="7" width="14.7109375" style="51" customWidth="1"/>
    <col min="8" max="8" width="19" style="51" customWidth="1"/>
    <col min="9" max="9" width="14.7109375" style="51" customWidth="1"/>
    <col min="10" max="10" width="11.7109375" style="51" bestFit="1" customWidth="1"/>
    <col min="11" max="11" width="14.85546875" customWidth="1"/>
    <col min="12" max="12" width="12.42578125" bestFit="1" customWidth="1"/>
    <col min="13" max="13" width="14.28515625" bestFit="1" customWidth="1"/>
    <col min="14" max="14" width="15" customWidth="1"/>
    <col min="15" max="15" width="10.5703125" bestFit="1" customWidth="1"/>
    <col min="17" max="17" width="11.28515625" bestFit="1" customWidth="1"/>
    <col min="20" max="20" width="11.28515625" bestFit="1" customWidth="1"/>
    <col min="256" max="256" width="5.28515625" customWidth="1"/>
    <col min="257" max="257" width="48" customWidth="1"/>
    <col min="258" max="258" width="7.28515625" customWidth="1"/>
    <col min="260" max="260" width="9.28515625" customWidth="1"/>
    <col min="261" max="261" width="12.7109375" customWidth="1"/>
    <col min="512" max="512" width="5.28515625" customWidth="1"/>
    <col min="513" max="513" width="48" customWidth="1"/>
    <col min="514" max="514" width="7.28515625" customWidth="1"/>
    <col min="516" max="516" width="9.28515625" customWidth="1"/>
    <col min="517" max="517" width="12.7109375" customWidth="1"/>
    <col min="768" max="768" width="5.28515625" customWidth="1"/>
    <col min="769" max="769" width="48" customWidth="1"/>
    <col min="770" max="770" width="7.28515625" customWidth="1"/>
    <col min="772" max="772" width="9.28515625" customWidth="1"/>
    <col min="773" max="773" width="12.7109375" customWidth="1"/>
    <col min="1024" max="1024" width="5.28515625" customWidth="1"/>
    <col min="1025" max="1025" width="48" customWidth="1"/>
    <col min="1026" max="1026" width="7.28515625" customWidth="1"/>
    <col min="1028" max="1028" width="9.28515625" customWidth="1"/>
    <col min="1029" max="1029" width="12.7109375" customWidth="1"/>
    <col min="1280" max="1280" width="5.28515625" customWidth="1"/>
    <col min="1281" max="1281" width="48" customWidth="1"/>
    <col min="1282" max="1282" width="7.28515625" customWidth="1"/>
    <col min="1284" max="1284" width="9.28515625" customWidth="1"/>
    <col min="1285" max="1285" width="12.7109375" customWidth="1"/>
    <col min="1536" max="1536" width="5.28515625" customWidth="1"/>
    <col min="1537" max="1537" width="48" customWidth="1"/>
    <col min="1538" max="1538" width="7.28515625" customWidth="1"/>
    <col min="1540" max="1540" width="9.28515625" customWidth="1"/>
    <col min="1541" max="1541" width="12.7109375" customWidth="1"/>
    <col min="1792" max="1792" width="5.28515625" customWidth="1"/>
    <col min="1793" max="1793" width="48" customWidth="1"/>
    <col min="1794" max="1794" width="7.28515625" customWidth="1"/>
    <col min="1796" max="1796" width="9.28515625" customWidth="1"/>
    <col min="1797" max="1797" width="12.7109375" customWidth="1"/>
    <col min="2048" max="2048" width="5.28515625" customWidth="1"/>
    <col min="2049" max="2049" width="48" customWidth="1"/>
    <col min="2050" max="2050" width="7.28515625" customWidth="1"/>
    <col min="2052" max="2052" width="9.28515625" customWidth="1"/>
    <col min="2053" max="2053" width="12.7109375" customWidth="1"/>
    <col min="2304" max="2304" width="5.28515625" customWidth="1"/>
    <col min="2305" max="2305" width="48" customWidth="1"/>
    <col min="2306" max="2306" width="7.28515625" customWidth="1"/>
    <col min="2308" max="2308" width="9.28515625" customWidth="1"/>
    <col min="2309" max="2309" width="12.7109375" customWidth="1"/>
    <col min="2560" max="2560" width="5.28515625" customWidth="1"/>
    <col min="2561" max="2561" width="48" customWidth="1"/>
    <col min="2562" max="2562" width="7.28515625" customWidth="1"/>
    <col min="2564" max="2564" width="9.28515625" customWidth="1"/>
    <col min="2565" max="2565" width="12.7109375" customWidth="1"/>
    <col min="2816" max="2816" width="5.28515625" customWidth="1"/>
    <col min="2817" max="2817" width="48" customWidth="1"/>
    <col min="2818" max="2818" width="7.28515625" customWidth="1"/>
    <col min="2820" max="2820" width="9.28515625" customWidth="1"/>
    <col min="2821" max="2821" width="12.7109375" customWidth="1"/>
    <col min="3072" max="3072" width="5.28515625" customWidth="1"/>
    <col min="3073" max="3073" width="48" customWidth="1"/>
    <col min="3074" max="3074" width="7.28515625" customWidth="1"/>
    <col min="3076" max="3076" width="9.28515625" customWidth="1"/>
    <col min="3077" max="3077" width="12.7109375" customWidth="1"/>
    <col min="3328" max="3328" width="5.28515625" customWidth="1"/>
    <col min="3329" max="3329" width="48" customWidth="1"/>
    <col min="3330" max="3330" width="7.28515625" customWidth="1"/>
    <col min="3332" max="3332" width="9.28515625" customWidth="1"/>
    <col min="3333" max="3333" width="12.7109375" customWidth="1"/>
    <col min="3584" max="3584" width="5.28515625" customWidth="1"/>
    <col min="3585" max="3585" width="48" customWidth="1"/>
    <col min="3586" max="3586" width="7.28515625" customWidth="1"/>
    <col min="3588" max="3588" width="9.28515625" customWidth="1"/>
    <col min="3589" max="3589" width="12.7109375" customWidth="1"/>
    <col min="3840" max="3840" width="5.28515625" customWidth="1"/>
    <col min="3841" max="3841" width="48" customWidth="1"/>
    <col min="3842" max="3842" width="7.28515625" customWidth="1"/>
    <col min="3844" max="3844" width="9.28515625" customWidth="1"/>
    <col min="3845" max="3845" width="12.7109375" customWidth="1"/>
    <col min="4096" max="4096" width="5.28515625" customWidth="1"/>
    <col min="4097" max="4097" width="48" customWidth="1"/>
    <col min="4098" max="4098" width="7.28515625" customWidth="1"/>
    <col min="4100" max="4100" width="9.28515625" customWidth="1"/>
    <col min="4101" max="4101" width="12.7109375" customWidth="1"/>
    <col min="4352" max="4352" width="5.28515625" customWidth="1"/>
    <col min="4353" max="4353" width="48" customWidth="1"/>
    <col min="4354" max="4354" width="7.28515625" customWidth="1"/>
    <col min="4356" max="4356" width="9.28515625" customWidth="1"/>
    <col min="4357" max="4357" width="12.7109375" customWidth="1"/>
    <col min="4608" max="4608" width="5.28515625" customWidth="1"/>
    <col min="4609" max="4609" width="48" customWidth="1"/>
    <col min="4610" max="4610" width="7.28515625" customWidth="1"/>
    <col min="4612" max="4612" width="9.28515625" customWidth="1"/>
    <col min="4613" max="4613" width="12.7109375" customWidth="1"/>
    <col min="4864" max="4864" width="5.28515625" customWidth="1"/>
    <col min="4865" max="4865" width="48" customWidth="1"/>
    <col min="4866" max="4866" width="7.28515625" customWidth="1"/>
    <col min="4868" max="4868" width="9.28515625" customWidth="1"/>
    <col min="4869" max="4869" width="12.7109375" customWidth="1"/>
    <col min="5120" max="5120" width="5.28515625" customWidth="1"/>
    <col min="5121" max="5121" width="48" customWidth="1"/>
    <col min="5122" max="5122" width="7.28515625" customWidth="1"/>
    <col min="5124" max="5124" width="9.28515625" customWidth="1"/>
    <col min="5125" max="5125" width="12.7109375" customWidth="1"/>
    <col min="5376" max="5376" width="5.28515625" customWidth="1"/>
    <col min="5377" max="5377" width="48" customWidth="1"/>
    <col min="5378" max="5378" width="7.28515625" customWidth="1"/>
    <col min="5380" max="5380" width="9.28515625" customWidth="1"/>
    <col min="5381" max="5381" width="12.7109375" customWidth="1"/>
    <col min="5632" max="5632" width="5.28515625" customWidth="1"/>
    <col min="5633" max="5633" width="48" customWidth="1"/>
    <col min="5634" max="5634" width="7.28515625" customWidth="1"/>
    <col min="5636" max="5636" width="9.28515625" customWidth="1"/>
    <col min="5637" max="5637" width="12.7109375" customWidth="1"/>
    <col min="5888" max="5888" width="5.28515625" customWidth="1"/>
    <col min="5889" max="5889" width="48" customWidth="1"/>
    <col min="5890" max="5890" width="7.28515625" customWidth="1"/>
    <col min="5892" max="5892" width="9.28515625" customWidth="1"/>
    <col min="5893" max="5893" width="12.7109375" customWidth="1"/>
    <col min="6144" max="6144" width="5.28515625" customWidth="1"/>
    <col min="6145" max="6145" width="48" customWidth="1"/>
    <col min="6146" max="6146" width="7.28515625" customWidth="1"/>
    <col min="6148" max="6148" width="9.28515625" customWidth="1"/>
    <col min="6149" max="6149" width="12.7109375" customWidth="1"/>
    <col min="6400" max="6400" width="5.28515625" customWidth="1"/>
    <col min="6401" max="6401" width="48" customWidth="1"/>
    <col min="6402" max="6402" width="7.28515625" customWidth="1"/>
    <col min="6404" max="6404" width="9.28515625" customWidth="1"/>
    <col min="6405" max="6405" width="12.7109375" customWidth="1"/>
    <col min="6656" max="6656" width="5.28515625" customWidth="1"/>
    <col min="6657" max="6657" width="48" customWidth="1"/>
    <col min="6658" max="6658" width="7.28515625" customWidth="1"/>
    <col min="6660" max="6660" width="9.28515625" customWidth="1"/>
    <col min="6661" max="6661" width="12.7109375" customWidth="1"/>
    <col min="6912" max="6912" width="5.28515625" customWidth="1"/>
    <col min="6913" max="6913" width="48" customWidth="1"/>
    <col min="6914" max="6914" width="7.28515625" customWidth="1"/>
    <col min="6916" max="6916" width="9.28515625" customWidth="1"/>
    <col min="6917" max="6917" width="12.7109375" customWidth="1"/>
    <col min="7168" max="7168" width="5.28515625" customWidth="1"/>
    <col min="7169" max="7169" width="48" customWidth="1"/>
    <col min="7170" max="7170" width="7.28515625" customWidth="1"/>
    <col min="7172" max="7172" width="9.28515625" customWidth="1"/>
    <col min="7173" max="7173" width="12.7109375" customWidth="1"/>
    <col min="7424" max="7424" width="5.28515625" customWidth="1"/>
    <col min="7425" max="7425" width="48" customWidth="1"/>
    <col min="7426" max="7426" width="7.28515625" customWidth="1"/>
    <col min="7428" max="7428" width="9.28515625" customWidth="1"/>
    <col min="7429" max="7429" width="12.7109375" customWidth="1"/>
    <col min="7680" max="7680" width="5.28515625" customWidth="1"/>
    <col min="7681" max="7681" width="48" customWidth="1"/>
    <col min="7682" max="7682" width="7.28515625" customWidth="1"/>
    <col min="7684" max="7684" width="9.28515625" customWidth="1"/>
    <col min="7685" max="7685" width="12.7109375" customWidth="1"/>
    <col min="7936" max="7936" width="5.28515625" customWidth="1"/>
    <col min="7937" max="7937" width="48" customWidth="1"/>
    <col min="7938" max="7938" width="7.28515625" customWidth="1"/>
    <col min="7940" max="7940" width="9.28515625" customWidth="1"/>
    <col min="7941" max="7941" width="12.7109375" customWidth="1"/>
    <col min="8192" max="8192" width="5.28515625" customWidth="1"/>
    <col min="8193" max="8193" width="48" customWidth="1"/>
    <col min="8194" max="8194" width="7.28515625" customWidth="1"/>
    <col min="8196" max="8196" width="9.28515625" customWidth="1"/>
    <col min="8197" max="8197" width="12.7109375" customWidth="1"/>
    <col min="8448" max="8448" width="5.28515625" customWidth="1"/>
    <col min="8449" max="8449" width="48" customWidth="1"/>
    <col min="8450" max="8450" width="7.28515625" customWidth="1"/>
    <col min="8452" max="8452" width="9.28515625" customWidth="1"/>
    <col min="8453" max="8453" width="12.7109375" customWidth="1"/>
    <col min="8704" max="8704" width="5.28515625" customWidth="1"/>
    <col min="8705" max="8705" width="48" customWidth="1"/>
    <col min="8706" max="8706" width="7.28515625" customWidth="1"/>
    <col min="8708" max="8708" width="9.28515625" customWidth="1"/>
    <col min="8709" max="8709" width="12.7109375" customWidth="1"/>
    <col min="8960" max="8960" width="5.28515625" customWidth="1"/>
    <col min="8961" max="8961" width="48" customWidth="1"/>
    <col min="8962" max="8962" width="7.28515625" customWidth="1"/>
    <col min="8964" max="8964" width="9.28515625" customWidth="1"/>
    <col min="8965" max="8965" width="12.7109375" customWidth="1"/>
    <col min="9216" max="9216" width="5.28515625" customWidth="1"/>
    <col min="9217" max="9217" width="48" customWidth="1"/>
    <col min="9218" max="9218" width="7.28515625" customWidth="1"/>
    <col min="9220" max="9220" width="9.28515625" customWidth="1"/>
    <col min="9221" max="9221" width="12.7109375" customWidth="1"/>
    <col min="9472" max="9472" width="5.28515625" customWidth="1"/>
    <col min="9473" max="9473" width="48" customWidth="1"/>
    <col min="9474" max="9474" width="7.28515625" customWidth="1"/>
    <col min="9476" max="9476" width="9.28515625" customWidth="1"/>
    <col min="9477" max="9477" width="12.7109375" customWidth="1"/>
    <col min="9728" max="9728" width="5.28515625" customWidth="1"/>
    <col min="9729" max="9729" width="48" customWidth="1"/>
    <col min="9730" max="9730" width="7.28515625" customWidth="1"/>
    <col min="9732" max="9732" width="9.28515625" customWidth="1"/>
    <col min="9733" max="9733" width="12.7109375" customWidth="1"/>
    <col min="9984" max="9984" width="5.28515625" customWidth="1"/>
    <col min="9985" max="9985" width="48" customWidth="1"/>
    <col min="9986" max="9986" width="7.28515625" customWidth="1"/>
    <col min="9988" max="9988" width="9.28515625" customWidth="1"/>
    <col min="9989" max="9989" width="12.7109375" customWidth="1"/>
    <col min="10240" max="10240" width="5.28515625" customWidth="1"/>
    <col min="10241" max="10241" width="48" customWidth="1"/>
    <col min="10242" max="10242" width="7.28515625" customWidth="1"/>
    <col min="10244" max="10244" width="9.28515625" customWidth="1"/>
    <col min="10245" max="10245" width="12.7109375" customWidth="1"/>
    <col min="10496" max="10496" width="5.28515625" customWidth="1"/>
    <col min="10497" max="10497" width="48" customWidth="1"/>
    <col min="10498" max="10498" width="7.28515625" customWidth="1"/>
    <col min="10500" max="10500" width="9.28515625" customWidth="1"/>
    <col min="10501" max="10501" width="12.7109375" customWidth="1"/>
    <col min="10752" max="10752" width="5.28515625" customWidth="1"/>
    <col min="10753" max="10753" width="48" customWidth="1"/>
    <col min="10754" max="10754" width="7.28515625" customWidth="1"/>
    <col min="10756" max="10756" width="9.28515625" customWidth="1"/>
    <col min="10757" max="10757" width="12.7109375" customWidth="1"/>
    <col min="11008" max="11008" width="5.28515625" customWidth="1"/>
    <col min="11009" max="11009" width="48" customWidth="1"/>
    <col min="11010" max="11010" width="7.28515625" customWidth="1"/>
    <col min="11012" max="11012" width="9.28515625" customWidth="1"/>
    <col min="11013" max="11013" width="12.7109375" customWidth="1"/>
    <col min="11264" max="11264" width="5.28515625" customWidth="1"/>
    <col min="11265" max="11265" width="48" customWidth="1"/>
    <col min="11266" max="11266" width="7.28515625" customWidth="1"/>
    <col min="11268" max="11268" width="9.28515625" customWidth="1"/>
    <col min="11269" max="11269" width="12.7109375" customWidth="1"/>
    <col min="11520" max="11520" width="5.28515625" customWidth="1"/>
    <col min="11521" max="11521" width="48" customWidth="1"/>
    <col min="11522" max="11522" width="7.28515625" customWidth="1"/>
    <col min="11524" max="11524" width="9.28515625" customWidth="1"/>
    <col min="11525" max="11525" width="12.7109375" customWidth="1"/>
    <col min="11776" max="11776" width="5.28515625" customWidth="1"/>
    <col min="11777" max="11777" width="48" customWidth="1"/>
    <col min="11778" max="11778" width="7.28515625" customWidth="1"/>
    <col min="11780" max="11780" width="9.28515625" customWidth="1"/>
    <col min="11781" max="11781" width="12.7109375" customWidth="1"/>
    <col min="12032" max="12032" width="5.28515625" customWidth="1"/>
    <col min="12033" max="12033" width="48" customWidth="1"/>
    <col min="12034" max="12034" width="7.28515625" customWidth="1"/>
    <col min="12036" max="12036" width="9.28515625" customWidth="1"/>
    <col min="12037" max="12037" width="12.7109375" customWidth="1"/>
    <col min="12288" max="12288" width="5.28515625" customWidth="1"/>
    <col min="12289" max="12289" width="48" customWidth="1"/>
    <col min="12290" max="12290" width="7.28515625" customWidth="1"/>
    <col min="12292" max="12292" width="9.28515625" customWidth="1"/>
    <col min="12293" max="12293" width="12.7109375" customWidth="1"/>
    <col min="12544" max="12544" width="5.28515625" customWidth="1"/>
    <col min="12545" max="12545" width="48" customWidth="1"/>
    <col min="12546" max="12546" width="7.28515625" customWidth="1"/>
    <col min="12548" max="12548" width="9.28515625" customWidth="1"/>
    <col min="12549" max="12549" width="12.7109375" customWidth="1"/>
    <col min="12800" max="12800" width="5.28515625" customWidth="1"/>
    <col min="12801" max="12801" width="48" customWidth="1"/>
    <col min="12802" max="12802" width="7.28515625" customWidth="1"/>
    <col min="12804" max="12804" width="9.28515625" customWidth="1"/>
    <col min="12805" max="12805" width="12.7109375" customWidth="1"/>
    <col min="13056" max="13056" width="5.28515625" customWidth="1"/>
    <col min="13057" max="13057" width="48" customWidth="1"/>
    <col min="13058" max="13058" width="7.28515625" customWidth="1"/>
    <col min="13060" max="13060" width="9.28515625" customWidth="1"/>
    <col min="13061" max="13061" width="12.7109375" customWidth="1"/>
    <col min="13312" max="13312" width="5.28515625" customWidth="1"/>
    <col min="13313" max="13313" width="48" customWidth="1"/>
    <col min="13314" max="13314" width="7.28515625" customWidth="1"/>
    <col min="13316" max="13316" width="9.28515625" customWidth="1"/>
    <col min="13317" max="13317" width="12.7109375" customWidth="1"/>
    <col min="13568" max="13568" width="5.28515625" customWidth="1"/>
    <col min="13569" max="13569" width="48" customWidth="1"/>
    <col min="13570" max="13570" width="7.28515625" customWidth="1"/>
    <col min="13572" max="13572" width="9.28515625" customWidth="1"/>
    <col min="13573" max="13573" width="12.7109375" customWidth="1"/>
    <col min="13824" max="13824" width="5.28515625" customWidth="1"/>
    <col min="13825" max="13825" width="48" customWidth="1"/>
    <col min="13826" max="13826" width="7.28515625" customWidth="1"/>
    <col min="13828" max="13828" width="9.28515625" customWidth="1"/>
    <col min="13829" max="13829" width="12.7109375" customWidth="1"/>
    <col min="14080" max="14080" width="5.28515625" customWidth="1"/>
    <col min="14081" max="14081" width="48" customWidth="1"/>
    <col min="14082" max="14082" width="7.28515625" customWidth="1"/>
    <col min="14084" max="14084" width="9.28515625" customWidth="1"/>
    <col min="14085" max="14085" width="12.7109375" customWidth="1"/>
    <col min="14336" max="14336" width="5.28515625" customWidth="1"/>
    <col min="14337" max="14337" width="48" customWidth="1"/>
    <col min="14338" max="14338" width="7.28515625" customWidth="1"/>
    <col min="14340" max="14340" width="9.28515625" customWidth="1"/>
    <col min="14341" max="14341" width="12.7109375" customWidth="1"/>
    <col min="14592" max="14592" width="5.28515625" customWidth="1"/>
    <col min="14593" max="14593" width="48" customWidth="1"/>
    <col min="14594" max="14594" width="7.28515625" customWidth="1"/>
    <col min="14596" max="14596" width="9.28515625" customWidth="1"/>
    <col min="14597" max="14597" width="12.7109375" customWidth="1"/>
    <col min="14848" max="14848" width="5.28515625" customWidth="1"/>
    <col min="14849" max="14849" width="48" customWidth="1"/>
    <col min="14850" max="14850" width="7.28515625" customWidth="1"/>
    <col min="14852" max="14852" width="9.28515625" customWidth="1"/>
    <col min="14853" max="14853" width="12.7109375" customWidth="1"/>
    <col min="15104" max="15104" width="5.28515625" customWidth="1"/>
    <col min="15105" max="15105" width="48" customWidth="1"/>
    <col min="15106" max="15106" width="7.28515625" customWidth="1"/>
    <col min="15108" max="15108" width="9.28515625" customWidth="1"/>
    <col min="15109" max="15109" width="12.7109375" customWidth="1"/>
    <col min="15360" max="15360" width="5.28515625" customWidth="1"/>
    <col min="15361" max="15361" width="48" customWidth="1"/>
    <col min="15362" max="15362" width="7.28515625" customWidth="1"/>
    <col min="15364" max="15364" width="9.28515625" customWidth="1"/>
    <col min="15365" max="15365" width="12.7109375" customWidth="1"/>
    <col min="15616" max="15616" width="5.28515625" customWidth="1"/>
    <col min="15617" max="15617" width="48" customWidth="1"/>
    <col min="15618" max="15618" width="7.28515625" customWidth="1"/>
    <col min="15620" max="15620" width="9.28515625" customWidth="1"/>
    <col min="15621" max="15621" width="12.7109375" customWidth="1"/>
    <col min="15872" max="15872" width="5.28515625" customWidth="1"/>
    <col min="15873" max="15873" width="48" customWidth="1"/>
    <col min="15874" max="15874" width="7.28515625" customWidth="1"/>
    <col min="15876" max="15876" width="9.28515625" customWidth="1"/>
    <col min="15877" max="15877" width="12.7109375" customWidth="1"/>
    <col min="16128" max="16128" width="5.28515625" customWidth="1"/>
    <col min="16129" max="16129" width="48" customWidth="1"/>
    <col min="16130" max="16130" width="7.28515625" customWidth="1"/>
    <col min="16132" max="16132" width="9.28515625" customWidth="1"/>
    <col min="16133" max="16133" width="12.7109375" customWidth="1"/>
  </cols>
  <sheetData>
    <row r="2" spans="1:9" ht="13.5" customHeight="1" x14ac:dyDescent="0.25">
      <c r="G2" s="23"/>
    </row>
    <row r="5" spans="1:9" x14ac:dyDescent="0.25">
      <c r="A5" s="51" t="s">
        <v>268</v>
      </c>
    </row>
    <row r="6" spans="1:9" x14ac:dyDescent="0.25">
      <c r="A6" s="51" t="s">
        <v>269</v>
      </c>
    </row>
    <row r="7" spans="1:9" x14ac:dyDescent="0.25">
      <c r="A7" s="51" t="s">
        <v>270</v>
      </c>
    </row>
    <row r="8" spans="1:9" x14ac:dyDescent="0.25">
      <c r="A8" s="51" t="s">
        <v>519</v>
      </c>
    </row>
    <row r="9" spans="1:9" x14ac:dyDescent="0.25">
      <c r="A9" s="51" t="s">
        <v>503</v>
      </c>
      <c r="B9" s="70"/>
    </row>
    <row r="10" spans="1:9" x14ac:dyDescent="0.25">
      <c r="A10" s="51" t="s">
        <v>525</v>
      </c>
      <c r="B10" s="70"/>
    </row>
    <row r="11" spans="1:9" x14ac:dyDescent="0.25">
      <c r="A11" s="51" t="s">
        <v>516</v>
      </c>
    </row>
    <row r="15" spans="1:9" ht="42" customHeight="1" x14ac:dyDescent="0.25">
      <c r="A15" s="334" t="s">
        <v>524</v>
      </c>
      <c r="B15" s="334"/>
      <c r="C15" s="334"/>
      <c r="D15" s="334"/>
      <c r="E15" s="334"/>
      <c r="F15" s="334"/>
      <c r="G15" s="334"/>
      <c r="H15" s="43"/>
      <c r="I15" s="43"/>
    </row>
    <row r="16" spans="1:9" x14ac:dyDescent="0.25">
      <c r="A16" s="53"/>
    </row>
    <row r="17" spans="1:10" ht="42" customHeight="1" x14ac:dyDescent="0.25">
      <c r="A17" s="51"/>
      <c r="B17" s="342" t="s">
        <v>515</v>
      </c>
      <c r="C17" s="343"/>
      <c r="D17" s="343"/>
      <c r="E17" s="343"/>
      <c r="F17" s="343"/>
      <c r="G17" s="343"/>
    </row>
    <row r="18" spans="1:10" x14ac:dyDescent="0.25">
      <c r="A18" s="51"/>
    </row>
    <row r="19" spans="1:10" x14ac:dyDescent="0.25">
      <c r="A19" s="335" t="s">
        <v>271</v>
      </c>
      <c r="B19" s="335"/>
      <c r="C19" s="335"/>
      <c r="D19" s="335"/>
      <c r="E19" s="335"/>
      <c r="F19" s="335"/>
      <c r="G19" s="335"/>
      <c r="H19" s="55"/>
      <c r="I19" s="55"/>
    </row>
    <row r="20" spans="1:10" x14ac:dyDescent="0.25">
      <c r="A20" s="51"/>
    </row>
    <row r="21" spans="1:10" ht="47.25" customHeight="1" x14ac:dyDescent="0.25">
      <c r="A21" s="336" t="s">
        <v>526</v>
      </c>
      <c r="B21" s="336"/>
      <c r="C21" s="336"/>
      <c r="D21" s="336"/>
      <c r="E21" s="336"/>
      <c r="F21" s="336"/>
      <c r="G21" s="336"/>
      <c r="H21" s="195"/>
      <c r="I21" s="195"/>
    </row>
    <row r="22" spans="1:10" x14ac:dyDescent="0.25">
      <c r="A22" s="51" t="s">
        <v>517</v>
      </c>
    </row>
    <row r="23" spans="1:10" x14ac:dyDescent="0.25">
      <c r="A23" s="51"/>
    </row>
    <row r="24" spans="1:10" x14ac:dyDescent="0.25">
      <c r="A24" s="335" t="s">
        <v>272</v>
      </c>
      <c r="B24" s="335"/>
      <c r="C24" s="335"/>
      <c r="D24" s="335"/>
      <c r="E24" s="335"/>
      <c r="F24" s="335"/>
      <c r="G24" s="335"/>
      <c r="H24" s="55"/>
      <c r="I24" s="55"/>
    </row>
    <row r="25" spans="1:10" x14ac:dyDescent="0.25">
      <c r="A25" s="51"/>
    </row>
    <row r="26" spans="1:10" ht="32.25" customHeight="1" x14ac:dyDescent="0.25">
      <c r="A26" s="336" t="s">
        <v>520</v>
      </c>
      <c r="B26" s="336"/>
      <c r="C26" s="336"/>
      <c r="D26" s="336"/>
      <c r="E26" s="336"/>
      <c r="F26" s="336"/>
      <c r="G26" s="336"/>
      <c r="H26" s="195"/>
      <c r="I26" s="195"/>
    </row>
    <row r="28" spans="1:10" x14ac:dyDescent="0.25">
      <c r="A28" s="56" t="s">
        <v>273</v>
      </c>
      <c r="B28" s="286" t="s">
        <v>274</v>
      </c>
      <c r="C28" s="287"/>
      <c r="D28" s="288" t="s">
        <v>476</v>
      </c>
      <c r="E28" s="289"/>
      <c r="F28" s="288" t="s">
        <v>501</v>
      </c>
      <c r="G28" s="289"/>
      <c r="H28" s="200" t="s">
        <v>504</v>
      </c>
      <c r="I28" s="200" t="s">
        <v>505</v>
      </c>
      <c r="J28" s="188" t="s">
        <v>502</v>
      </c>
    </row>
    <row r="29" spans="1:10" x14ac:dyDescent="0.25">
      <c r="A29" s="56" t="s">
        <v>13</v>
      </c>
      <c r="B29" s="329" t="s">
        <v>275</v>
      </c>
      <c r="C29" s="329"/>
      <c r="D29" s="284">
        <v>300000</v>
      </c>
      <c r="E29" s="285"/>
      <c r="F29" s="284">
        <v>420000</v>
      </c>
      <c r="G29" s="285"/>
      <c r="H29" s="198">
        <v>420894.9</v>
      </c>
      <c r="I29" s="198">
        <v>413821.15</v>
      </c>
      <c r="J29" s="189">
        <f>I29/H29*100</f>
        <v>98.319354784294134</v>
      </c>
    </row>
    <row r="30" spans="1:10" x14ac:dyDescent="0.25">
      <c r="A30" s="56" t="s">
        <v>17</v>
      </c>
      <c r="B30" s="329" t="s">
        <v>276</v>
      </c>
      <c r="C30" s="329"/>
      <c r="D30" s="284">
        <v>325000</v>
      </c>
      <c r="E30" s="285"/>
      <c r="F30" s="284">
        <v>495000</v>
      </c>
      <c r="G30" s="285"/>
      <c r="H30" s="198">
        <v>495000</v>
      </c>
      <c r="I30" s="198">
        <v>487500</v>
      </c>
      <c r="J30" s="189">
        <f>I30/H30*100</f>
        <v>98.484848484848484</v>
      </c>
    </row>
    <row r="31" spans="1:10" x14ac:dyDescent="0.25">
      <c r="A31" s="56" t="s">
        <v>19</v>
      </c>
      <c r="B31" s="329" t="s">
        <v>277</v>
      </c>
      <c r="C31" s="329"/>
      <c r="D31" s="284">
        <f>SUM(D32:E37)</f>
        <v>200000</v>
      </c>
      <c r="E31" s="285"/>
      <c r="F31" s="284">
        <v>200000</v>
      </c>
      <c r="G31" s="285"/>
      <c r="H31" s="198">
        <v>233406.45</v>
      </c>
      <c r="I31" s="198">
        <v>233406.36000000002</v>
      </c>
      <c r="J31" s="189">
        <f t="shared" ref="J31:J39" si="0">I31/H31*100</f>
        <v>99.999961440654275</v>
      </c>
    </row>
    <row r="32" spans="1:10" x14ac:dyDescent="0.25">
      <c r="A32" s="57" t="s">
        <v>278</v>
      </c>
      <c r="B32" s="331" t="s">
        <v>279</v>
      </c>
      <c r="C32" s="331"/>
      <c r="D32" s="290">
        <v>1600</v>
      </c>
      <c r="E32" s="291"/>
      <c r="F32" s="290">
        <v>1600</v>
      </c>
      <c r="G32" s="291"/>
      <c r="H32" s="268">
        <v>1600</v>
      </c>
      <c r="I32" s="268">
        <v>145.53</v>
      </c>
      <c r="J32" s="189">
        <f>I32/H32*100</f>
        <v>9.0956250000000001</v>
      </c>
    </row>
    <row r="33" spans="1:13" x14ac:dyDescent="0.25">
      <c r="A33" s="57" t="s">
        <v>280</v>
      </c>
      <c r="B33" s="331" t="s">
        <v>281</v>
      </c>
      <c r="C33" s="331"/>
      <c r="D33" s="290">
        <v>180000</v>
      </c>
      <c r="E33" s="291"/>
      <c r="F33" s="290">
        <v>180000</v>
      </c>
      <c r="G33" s="291"/>
      <c r="H33" s="268">
        <v>180000</v>
      </c>
      <c r="I33" s="268">
        <v>148798.68</v>
      </c>
      <c r="J33" s="189">
        <f t="shared" si="0"/>
        <v>82.665933333333328</v>
      </c>
      <c r="L33" s="204"/>
    </row>
    <row r="34" spans="1:13" x14ac:dyDescent="0.25">
      <c r="A34" s="57" t="s">
        <v>282</v>
      </c>
      <c r="B34" s="331" t="s">
        <v>283</v>
      </c>
      <c r="C34" s="331"/>
      <c r="D34" s="290">
        <v>10000</v>
      </c>
      <c r="E34" s="291"/>
      <c r="F34" s="290">
        <v>10000</v>
      </c>
      <c r="G34" s="291"/>
      <c r="H34" s="268">
        <v>10000</v>
      </c>
      <c r="I34" s="268">
        <v>4419.17</v>
      </c>
      <c r="J34" s="189">
        <f t="shared" si="0"/>
        <v>44.191699999999997</v>
      </c>
      <c r="L34" s="204"/>
    </row>
    <row r="35" spans="1:13" x14ac:dyDescent="0.25">
      <c r="A35" s="57" t="s">
        <v>284</v>
      </c>
      <c r="B35" s="331" t="s">
        <v>285</v>
      </c>
      <c r="C35" s="331"/>
      <c r="D35" s="290">
        <v>4000</v>
      </c>
      <c r="E35" s="291"/>
      <c r="F35" s="290">
        <v>4000</v>
      </c>
      <c r="G35" s="291"/>
      <c r="H35" s="268">
        <v>4000</v>
      </c>
      <c r="I35" s="268">
        <v>4137.18</v>
      </c>
      <c r="J35" s="189">
        <f t="shared" si="0"/>
        <v>103.42949999999999</v>
      </c>
    </row>
    <row r="36" spans="1:13" x14ac:dyDescent="0.25">
      <c r="A36" s="57" t="s">
        <v>286</v>
      </c>
      <c r="B36" s="292" t="s">
        <v>495</v>
      </c>
      <c r="C36" s="293"/>
      <c r="D36" s="290">
        <v>2000</v>
      </c>
      <c r="E36" s="291"/>
      <c r="F36" s="290">
        <v>2000</v>
      </c>
      <c r="G36" s="291"/>
      <c r="H36" s="268">
        <v>2000</v>
      </c>
      <c r="I36" s="268">
        <v>916.02</v>
      </c>
      <c r="J36" s="189">
        <f t="shared" si="0"/>
        <v>45.800999999999995</v>
      </c>
    </row>
    <row r="37" spans="1:13" x14ac:dyDescent="0.25">
      <c r="A37" s="57" t="s">
        <v>494</v>
      </c>
      <c r="B37" s="331" t="s">
        <v>287</v>
      </c>
      <c r="C37" s="331"/>
      <c r="D37" s="290">
        <v>2400</v>
      </c>
      <c r="E37" s="291"/>
      <c r="F37" s="290">
        <v>2400</v>
      </c>
      <c r="G37" s="291"/>
      <c r="H37" s="201">
        <v>35806.449999999997</v>
      </c>
      <c r="I37" s="201">
        <v>74989.78</v>
      </c>
      <c r="J37" s="189">
        <f t="shared" si="0"/>
        <v>209.43092655094264</v>
      </c>
    </row>
    <row r="38" spans="1:13" x14ac:dyDescent="0.25">
      <c r="A38" s="56" t="s">
        <v>21</v>
      </c>
      <c r="B38" s="286" t="s">
        <v>493</v>
      </c>
      <c r="C38" s="287"/>
      <c r="D38" s="290">
        <v>15000</v>
      </c>
      <c r="E38" s="291"/>
      <c r="F38" s="290">
        <v>20000</v>
      </c>
      <c r="G38" s="291"/>
      <c r="H38" s="201">
        <v>20000</v>
      </c>
      <c r="I38" s="201">
        <v>18491.830000000002</v>
      </c>
      <c r="J38" s="189">
        <f t="shared" si="0"/>
        <v>92.459150000000008</v>
      </c>
    </row>
    <row r="39" spans="1:13" x14ac:dyDescent="0.25">
      <c r="A39" s="58" t="s">
        <v>23</v>
      </c>
      <c r="B39" s="330" t="s">
        <v>249</v>
      </c>
      <c r="C39" s="330"/>
      <c r="D39" s="340">
        <f>SUM(D29:E31,D38)</f>
        <v>840000</v>
      </c>
      <c r="E39" s="341"/>
      <c r="F39" s="340">
        <f>SUM(F29:G31,F38)</f>
        <v>1135000</v>
      </c>
      <c r="G39" s="341"/>
      <c r="H39" s="203">
        <f>SUM(H29:H31,H38)</f>
        <v>1169301.3500000001</v>
      </c>
      <c r="I39" s="203">
        <f>+I29+I30+I31+I38</f>
        <v>1153219.3400000001</v>
      </c>
      <c r="J39" s="189">
        <f t="shared" si="0"/>
        <v>98.624647957517539</v>
      </c>
      <c r="L39" s="204"/>
    </row>
    <row r="40" spans="1:13" x14ac:dyDescent="0.25">
      <c r="J40" s="187"/>
    </row>
    <row r="41" spans="1:13" x14ac:dyDescent="0.25">
      <c r="A41" s="337" t="s">
        <v>288</v>
      </c>
      <c r="B41" s="337"/>
      <c r="C41" s="337"/>
      <c r="D41" s="337"/>
      <c r="E41" s="337"/>
      <c r="F41" s="337"/>
      <c r="G41" s="337"/>
      <c r="H41" s="59"/>
      <c r="I41" s="59"/>
      <c r="J41" s="187"/>
    </row>
    <row r="42" spans="1:13" x14ac:dyDescent="0.25">
      <c r="J42" s="187"/>
    </row>
    <row r="43" spans="1:13" ht="47.25" customHeight="1" x14ac:dyDescent="0.25">
      <c r="A43" s="338" t="s">
        <v>521</v>
      </c>
      <c r="B43" s="338"/>
      <c r="C43" s="338"/>
      <c r="D43" s="338"/>
      <c r="E43" s="338"/>
      <c r="F43" s="338"/>
      <c r="G43" s="338"/>
      <c r="H43" s="192"/>
      <c r="I43" s="192"/>
      <c r="J43" s="187"/>
    </row>
    <row r="44" spans="1:13" x14ac:dyDescent="0.25">
      <c r="J44" s="187"/>
    </row>
    <row r="45" spans="1:13" x14ac:dyDescent="0.25">
      <c r="A45" s="56" t="s">
        <v>273</v>
      </c>
      <c r="B45" s="286" t="s">
        <v>274</v>
      </c>
      <c r="C45" s="287"/>
      <c r="D45" s="324" t="s">
        <v>476</v>
      </c>
      <c r="E45" s="324"/>
      <c r="F45" s="288" t="s">
        <v>501</v>
      </c>
      <c r="G45" s="289"/>
      <c r="H45" s="200" t="s">
        <v>504</v>
      </c>
      <c r="I45" s="200" t="s">
        <v>505</v>
      </c>
      <c r="J45" s="188" t="s">
        <v>502</v>
      </c>
    </row>
    <row r="46" spans="1:13" x14ac:dyDescent="0.25">
      <c r="A46" s="56" t="s">
        <v>13</v>
      </c>
      <c r="B46" s="313" t="s">
        <v>289</v>
      </c>
      <c r="C46" s="314"/>
      <c r="D46" s="307">
        <v>111557.9725</v>
      </c>
      <c r="E46" s="307"/>
      <c r="F46" s="307">
        <f>G344</f>
        <v>156217.93875</v>
      </c>
      <c r="G46" s="307"/>
      <c r="H46" s="198">
        <v>139653.69</v>
      </c>
      <c r="I46" s="198">
        <f>+I344</f>
        <v>139085.69125000003</v>
      </c>
      <c r="J46" s="189">
        <f>I46/H46*100</f>
        <v>99.593280528427158</v>
      </c>
      <c r="K46" s="205"/>
    </row>
    <row r="47" spans="1:13" ht="30" customHeight="1" x14ac:dyDescent="0.25">
      <c r="A47" s="56" t="s">
        <v>17</v>
      </c>
      <c r="B47" s="313" t="s">
        <v>290</v>
      </c>
      <c r="C47" s="314"/>
      <c r="D47" s="325">
        <v>886.8125</v>
      </c>
      <c r="E47" s="325"/>
      <c r="F47" s="325">
        <f>F374</f>
        <v>1517.3624999999997</v>
      </c>
      <c r="G47" s="325"/>
      <c r="H47" s="199">
        <v>2000</v>
      </c>
      <c r="I47" s="199">
        <v>1916.0374999999999</v>
      </c>
      <c r="J47" s="189">
        <f t="shared" ref="J47:J56" si="1">I47/H47*100</f>
        <v>95.801874999999995</v>
      </c>
      <c r="L47" s="171"/>
      <c r="M47" s="171"/>
    </row>
    <row r="48" spans="1:13" x14ac:dyDescent="0.25">
      <c r="A48" s="56" t="s">
        <v>19</v>
      </c>
      <c r="B48" s="313" t="s">
        <v>291</v>
      </c>
      <c r="C48" s="314"/>
      <c r="D48" s="307">
        <v>90000</v>
      </c>
      <c r="E48" s="307"/>
      <c r="F48" s="307">
        <f>SUM(F49:G50)</f>
        <v>90000</v>
      </c>
      <c r="G48" s="307"/>
      <c r="H48" s="198">
        <f>SUM(H49:H50)</f>
        <v>90245.45</v>
      </c>
      <c r="I48" s="198">
        <f>SUM(I49:I50)</f>
        <v>83171.7</v>
      </c>
      <c r="J48" s="189">
        <f t="shared" si="1"/>
        <v>92.161654687300015</v>
      </c>
      <c r="K48" s="204"/>
    </row>
    <row r="49" spans="1:13" x14ac:dyDescent="0.25">
      <c r="A49" s="57" t="s">
        <v>278</v>
      </c>
      <c r="B49" s="332" t="s">
        <v>292</v>
      </c>
      <c r="C49" s="333"/>
      <c r="D49" s="326">
        <v>20000</v>
      </c>
      <c r="E49" s="326"/>
      <c r="F49" s="326">
        <v>20000</v>
      </c>
      <c r="G49" s="326"/>
      <c r="H49" s="197">
        <v>23745.45</v>
      </c>
      <c r="I49" s="197">
        <v>23745.45</v>
      </c>
      <c r="J49" s="189">
        <f t="shared" si="1"/>
        <v>100</v>
      </c>
      <c r="K49" s="204"/>
    </row>
    <row r="50" spans="1:13" x14ac:dyDescent="0.25">
      <c r="A50" s="57" t="s">
        <v>280</v>
      </c>
      <c r="B50" s="332" t="s">
        <v>293</v>
      </c>
      <c r="C50" s="333"/>
      <c r="D50" s="326">
        <v>70000</v>
      </c>
      <c r="E50" s="326"/>
      <c r="F50" s="326">
        <v>70000</v>
      </c>
      <c r="G50" s="326"/>
      <c r="H50" s="197">
        <v>66500</v>
      </c>
      <c r="I50" s="197">
        <v>59426.25</v>
      </c>
      <c r="J50" s="189">
        <f t="shared" si="1"/>
        <v>89.362781954887211</v>
      </c>
      <c r="K50" s="204"/>
    </row>
    <row r="51" spans="1:13" x14ac:dyDescent="0.25">
      <c r="A51" s="56" t="s">
        <v>21</v>
      </c>
      <c r="B51" s="313" t="s">
        <v>294</v>
      </c>
      <c r="C51" s="314"/>
      <c r="D51" s="307">
        <v>26518.649999999998</v>
      </c>
      <c r="E51" s="307"/>
      <c r="F51" s="307">
        <f>G515</f>
        <v>31221.599999999999</v>
      </c>
      <c r="G51" s="307"/>
      <c r="H51" s="198">
        <f>F51</f>
        <v>31221.599999999999</v>
      </c>
      <c r="I51" s="198">
        <v>29452.4375</v>
      </c>
      <c r="J51" s="189">
        <f t="shared" si="1"/>
        <v>94.333530312347875</v>
      </c>
      <c r="K51" s="204"/>
    </row>
    <row r="52" spans="1:13" x14ac:dyDescent="0.25">
      <c r="A52" s="56" t="s">
        <v>23</v>
      </c>
      <c r="B52" s="313" t="s">
        <v>295</v>
      </c>
      <c r="C52" s="314"/>
      <c r="D52" s="307">
        <v>8738.5750000000007</v>
      </c>
      <c r="E52" s="307"/>
      <c r="F52" s="307">
        <f>G563</f>
        <v>3048.2999999999997</v>
      </c>
      <c r="G52" s="307"/>
      <c r="H52" s="198">
        <v>4000</v>
      </c>
      <c r="I52" s="198">
        <v>2996.624418462</v>
      </c>
      <c r="J52" s="189">
        <f t="shared" si="1"/>
        <v>74.915610461550003</v>
      </c>
      <c r="K52" s="204"/>
    </row>
    <row r="53" spans="1:13" x14ac:dyDescent="0.25">
      <c r="A53" s="56" t="s">
        <v>25</v>
      </c>
      <c r="B53" s="313" t="s">
        <v>296</v>
      </c>
      <c r="C53" s="314"/>
      <c r="D53" s="307">
        <v>277297.99000000005</v>
      </c>
      <c r="E53" s="307"/>
      <c r="F53" s="307">
        <f>F670</f>
        <v>522994.80024999997</v>
      </c>
      <c r="G53" s="307"/>
      <c r="H53" s="198">
        <v>571642.12</v>
      </c>
      <c r="I53" s="198">
        <f>+H670</f>
        <v>571210.12017500005</v>
      </c>
      <c r="J53" s="189">
        <f t="shared" si="1"/>
        <v>99.92442827253528</v>
      </c>
      <c r="L53" s="204"/>
    </row>
    <row r="54" spans="1:13" x14ac:dyDescent="0.25">
      <c r="A54" s="56" t="s">
        <v>30</v>
      </c>
      <c r="B54" s="313" t="s">
        <v>297</v>
      </c>
      <c r="C54" s="314"/>
      <c r="D54" s="307">
        <v>310000</v>
      </c>
      <c r="E54" s="307"/>
      <c r="F54" s="307">
        <v>310000</v>
      </c>
      <c r="G54" s="307"/>
      <c r="H54" s="198">
        <v>314394.90000000002</v>
      </c>
      <c r="I54" s="198">
        <v>306894.90000000002</v>
      </c>
      <c r="J54" s="189">
        <f t="shared" si="1"/>
        <v>97.614465120140309</v>
      </c>
    </row>
    <row r="55" spans="1:13" x14ac:dyDescent="0.25">
      <c r="A55" s="56" t="s">
        <v>81</v>
      </c>
      <c r="B55" s="313" t="s">
        <v>298</v>
      </c>
      <c r="C55" s="314"/>
      <c r="D55" s="307">
        <v>15000</v>
      </c>
      <c r="E55" s="307"/>
      <c r="F55" s="307">
        <v>20000</v>
      </c>
      <c r="G55" s="307"/>
      <c r="H55" s="198">
        <v>20000</v>
      </c>
      <c r="I55" s="198">
        <v>18491.830000000002</v>
      </c>
      <c r="J55" s="189">
        <f t="shared" si="1"/>
        <v>92.459150000000008</v>
      </c>
    </row>
    <row r="56" spans="1:13" x14ac:dyDescent="0.25">
      <c r="A56" s="58" t="s">
        <v>86</v>
      </c>
      <c r="B56" s="311" t="s">
        <v>249</v>
      </c>
      <c r="C56" s="312"/>
      <c r="D56" s="309">
        <v>840000</v>
      </c>
      <c r="E56" s="309"/>
      <c r="F56" s="309">
        <f>SUM(F46:G48,F51:G55)</f>
        <v>1135000.0015</v>
      </c>
      <c r="G56" s="309"/>
      <c r="H56" s="203">
        <f>20000+1149301.35</f>
        <v>1169301.3500000001</v>
      </c>
      <c r="I56" s="203">
        <f>SUM(I46:I48,I51:I55)</f>
        <v>1153219.3408434622</v>
      </c>
      <c r="J56" s="190">
        <f t="shared" si="1"/>
        <v>98.624648029651382</v>
      </c>
    </row>
    <row r="57" spans="1:13" x14ac:dyDescent="0.25">
      <c r="I57" s="156"/>
      <c r="J57" s="156"/>
      <c r="K57" s="204"/>
      <c r="M57" s="204"/>
    </row>
    <row r="58" spans="1:13" ht="40.5" customHeight="1" x14ac:dyDescent="0.25">
      <c r="A58" s="345" t="s">
        <v>522</v>
      </c>
      <c r="B58" s="345"/>
      <c r="C58" s="345"/>
      <c r="D58" s="345"/>
      <c r="E58" s="345"/>
      <c r="F58" s="345"/>
      <c r="G58" s="345"/>
      <c r="H58" s="192"/>
      <c r="I58" s="192"/>
      <c r="J58" s="156"/>
      <c r="K58" s="204"/>
      <c r="M58" s="204"/>
    </row>
    <row r="59" spans="1:13" x14ac:dyDescent="0.25">
      <c r="J59" s="156"/>
    </row>
    <row r="60" spans="1:13" x14ac:dyDescent="0.25">
      <c r="J60" s="156"/>
    </row>
    <row r="61" spans="1:13" x14ac:dyDescent="0.25">
      <c r="A61" s="339" t="s">
        <v>299</v>
      </c>
      <c r="B61" s="339"/>
      <c r="C61" s="339"/>
      <c r="D61" s="339"/>
      <c r="E61" s="339"/>
      <c r="F61" s="339"/>
      <c r="G61" s="339"/>
      <c r="H61" s="196"/>
      <c r="I61" s="196"/>
    </row>
    <row r="63" spans="1:13" x14ac:dyDescent="0.25">
      <c r="A63" s="60" t="s">
        <v>0</v>
      </c>
      <c r="B63" s="304" t="s">
        <v>100</v>
      </c>
      <c r="C63" s="61" t="s">
        <v>2</v>
      </c>
      <c r="D63" s="62" t="s">
        <v>101</v>
      </c>
      <c r="E63" s="63" t="s">
        <v>102</v>
      </c>
      <c r="F63" s="305" t="s">
        <v>4</v>
      </c>
      <c r="G63" s="305"/>
      <c r="H63" s="283" t="s">
        <v>506</v>
      </c>
      <c r="I63" s="283"/>
    </row>
    <row r="64" spans="1:13" x14ac:dyDescent="0.25">
      <c r="A64" s="64" t="s">
        <v>5</v>
      </c>
      <c r="B64" s="304"/>
      <c r="C64" s="65" t="s">
        <v>6</v>
      </c>
      <c r="D64" s="66" t="s">
        <v>103</v>
      </c>
      <c r="E64" s="67" t="s">
        <v>104</v>
      </c>
      <c r="F64" s="67" t="s">
        <v>105</v>
      </c>
      <c r="G64" s="68" t="s">
        <v>106</v>
      </c>
      <c r="H64" s="206" t="s">
        <v>101</v>
      </c>
      <c r="I64" s="207" t="s">
        <v>507</v>
      </c>
    </row>
    <row r="65" spans="1:10" x14ac:dyDescent="0.25">
      <c r="A65" s="69"/>
      <c r="B65" s="70"/>
      <c r="C65" s="55"/>
      <c r="D65" s="71"/>
      <c r="E65" s="71"/>
      <c r="F65" s="71"/>
      <c r="G65" s="71"/>
      <c r="H65" s="71"/>
      <c r="I65" s="71"/>
    </row>
    <row r="66" spans="1:10" s="1" customFormat="1" ht="12.75" x14ac:dyDescent="0.2">
      <c r="A66" s="4"/>
      <c r="B66" s="5"/>
      <c r="C66" s="6"/>
      <c r="D66" s="7"/>
      <c r="E66" s="7"/>
      <c r="F66" s="8"/>
      <c r="G66" s="8"/>
      <c r="H66" s="8"/>
      <c r="I66" s="8"/>
    </row>
    <row r="67" spans="1:10" s="2" customFormat="1" x14ac:dyDescent="0.25">
      <c r="A67" s="72" t="s">
        <v>107</v>
      </c>
      <c r="B67" s="73" t="s">
        <v>108</v>
      </c>
      <c r="C67" s="74"/>
      <c r="D67" s="75"/>
      <c r="E67" s="75"/>
      <c r="F67" s="76"/>
      <c r="G67" s="76"/>
      <c r="H67" s="76"/>
      <c r="I67" s="76"/>
      <c r="J67" s="53"/>
    </row>
    <row r="68" spans="1:10" ht="72" customHeight="1" x14ac:dyDescent="0.25">
      <c r="A68" s="9" t="s">
        <v>13</v>
      </c>
      <c r="B68" s="10" t="s">
        <v>109</v>
      </c>
      <c r="C68" s="11"/>
      <c r="D68" s="12"/>
      <c r="E68" s="12"/>
      <c r="F68" s="162"/>
      <c r="G68" s="162"/>
      <c r="H68" s="162"/>
      <c r="I68" s="162"/>
    </row>
    <row r="69" spans="1:10" ht="79.5" customHeight="1" x14ac:dyDescent="0.25">
      <c r="B69" s="10" t="s">
        <v>110</v>
      </c>
      <c r="C69" s="11"/>
      <c r="D69" s="12"/>
      <c r="E69" s="12"/>
      <c r="F69" s="162"/>
      <c r="G69" s="162"/>
      <c r="H69" s="162"/>
      <c r="I69" s="162"/>
    </row>
    <row r="70" spans="1:10" x14ac:dyDescent="0.25">
      <c r="B70" s="10" t="s">
        <v>111</v>
      </c>
      <c r="C70" s="11" t="s">
        <v>498</v>
      </c>
      <c r="D70" s="12">
        <v>5781</v>
      </c>
      <c r="E70" s="12">
        <v>1</v>
      </c>
      <c r="F70" s="162">
        <v>0.15</v>
      </c>
      <c r="G70" s="162">
        <v>867.15</v>
      </c>
      <c r="H70" s="162">
        <v>1</v>
      </c>
      <c r="I70" s="162">
        <v>867.15</v>
      </c>
    </row>
    <row r="71" spans="1:10" x14ac:dyDescent="0.25">
      <c r="A71" s="4"/>
      <c r="B71" s="5" t="s">
        <v>113</v>
      </c>
      <c r="C71" s="6"/>
      <c r="D71" s="7"/>
      <c r="E71" s="7"/>
      <c r="F71" s="8"/>
      <c r="G71" s="8">
        <v>867.15</v>
      </c>
      <c r="H71" s="8"/>
      <c r="I71" s="8">
        <v>867.15</v>
      </c>
    </row>
    <row r="72" spans="1:10" x14ac:dyDescent="0.25">
      <c r="A72" s="4"/>
      <c r="B72" s="5"/>
      <c r="C72" s="6"/>
      <c r="D72" s="7"/>
      <c r="E72" s="7"/>
      <c r="F72" s="8"/>
      <c r="G72" s="8"/>
      <c r="H72" s="8"/>
      <c r="I72" s="8"/>
    </row>
    <row r="73" spans="1:10" x14ac:dyDescent="0.25">
      <c r="A73" s="4" t="s">
        <v>90</v>
      </c>
      <c r="B73" s="5" t="s">
        <v>114</v>
      </c>
      <c r="C73" s="11"/>
      <c r="D73" s="12"/>
      <c r="E73" s="12"/>
      <c r="F73" s="162"/>
      <c r="G73" s="162"/>
      <c r="H73" s="162"/>
      <c r="I73" s="162"/>
    </row>
    <row r="74" spans="1:10" x14ac:dyDescent="0.25">
      <c r="B74" s="5"/>
      <c r="C74" s="11"/>
      <c r="D74" s="12"/>
      <c r="E74" s="12"/>
      <c r="F74" s="162"/>
      <c r="G74" s="162"/>
      <c r="H74" s="162"/>
      <c r="I74" s="162"/>
    </row>
    <row r="75" spans="1:10" ht="63.75" x14ac:dyDescent="0.25">
      <c r="A75" s="9" t="s">
        <v>13</v>
      </c>
      <c r="B75" s="10" t="s">
        <v>109</v>
      </c>
      <c r="C75" s="11"/>
      <c r="D75" s="12"/>
      <c r="E75" s="12"/>
      <c r="F75" s="162"/>
      <c r="G75" s="162"/>
      <c r="H75" s="162"/>
      <c r="I75" s="162"/>
    </row>
    <row r="76" spans="1:10" ht="76.5" x14ac:dyDescent="0.25">
      <c r="B76" s="10" t="s">
        <v>115</v>
      </c>
      <c r="C76" s="11" t="s">
        <v>498</v>
      </c>
      <c r="D76" s="12">
        <v>8406</v>
      </c>
      <c r="E76" s="12">
        <v>1.2</v>
      </c>
      <c r="F76" s="162">
        <v>0.15</v>
      </c>
      <c r="G76" s="162">
        <v>1513.08</v>
      </c>
      <c r="H76" s="162">
        <v>1.2</v>
      </c>
      <c r="I76" s="162">
        <v>1530.9</v>
      </c>
    </row>
    <row r="77" spans="1:10" x14ac:dyDescent="0.25">
      <c r="A77" s="4"/>
      <c r="B77" s="5" t="s">
        <v>116</v>
      </c>
      <c r="C77" s="6"/>
      <c r="D77" s="7"/>
      <c r="E77" s="7"/>
      <c r="F77" s="8"/>
      <c r="G77" s="8">
        <v>1513.08</v>
      </c>
      <c r="H77" s="8"/>
      <c r="I77" s="8">
        <v>1530.9</v>
      </c>
    </row>
    <row r="78" spans="1:10" x14ac:dyDescent="0.25">
      <c r="A78" s="4"/>
      <c r="B78" s="5"/>
      <c r="C78" s="6"/>
      <c r="D78" s="7"/>
      <c r="E78" s="7"/>
      <c r="F78" s="8"/>
      <c r="G78" s="8"/>
      <c r="H78" s="8"/>
      <c r="I78" s="8"/>
    </row>
    <row r="79" spans="1:10" x14ac:dyDescent="0.25">
      <c r="A79" s="4" t="s">
        <v>91</v>
      </c>
      <c r="B79" s="5" t="s">
        <v>117</v>
      </c>
      <c r="C79" s="11"/>
      <c r="D79" s="12"/>
      <c r="E79" s="12"/>
      <c r="F79" s="162"/>
      <c r="G79" s="162"/>
      <c r="H79" s="162"/>
      <c r="I79" s="162"/>
    </row>
    <row r="80" spans="1:10" x14ac:dyDescent="0.25">
      <c r="B80" s="5"/>
      <c r="C80" s="11"/>
      <c r="D80" s="12"/>
      <c r="E80" s="12"/>
      <c r="F80" s="162"/>
      <c r="G80" s="162"/>
      <c r="H80" s="162"/>
      <c r="I80" s="162"/>
    </row>
    <row r="81" spans="1:10" ht="63.75" x14ac:dyDescent="0.25">
      <c r="A81" s="9" t="s">
        <v>13</v>
      </c>
      <c r="B81" s="10" t="s">
        <v>109</v>
      </c>
      <c r="C81" s="11"/>
      <c r="D81" s="12"/>
      <c r="E81" s="12"/>
      <c r="F81" s="162"/>
      <c r="G81" s="162"/>
      <c r="H81" s="162"/>
      <c r="I81" s="162"/>
    </row>
    <row r="82" spans="1:10" s="3" customFormat="1" ht="89.25" x14ac:dyDescent="0.25">
      <c r="A82" s="9"/>
      <c r="B82" s="10" t="s">
        <v>118</v>
      </c>
      <c r="C82" s="11" t="s">
        <v>498</v>
      </c>
      <c r="D82" s="12">
        <v>5436</v>
      </c>
      <c r="E82" s="12">
        <v>6</v>
      </c>
      <c r="F82" s="162">
        <v>0.15</v>
      </c>
      <c r="G82" s="162">
        <v>4892.3999999999996</v>
      </c>
      <c r="H82" s="162">
        <v>5.97</v>
      </c>
      <c r="I82" s="208">
        <v>4865.3999999999996</v>
      </c>
      <c r="J82" s="116"/>
    </row>
    <row r="83" spans="1:10" x14ac:dyDescent="0.25">
      <c r="A83" s="4"/>
      <c r="B83" s="5" t="s">
        <v>119</v>
      </c>
      <c r="C83" s="6"/>
      <c r="D83" s="7"/>
      <c r="E83" s="7"/>
      <c r="F83" s="8"/>
      <c r="G83" s="8">
        <v>4892.3999999999996</v>
      </c>
      <c r="H83" s="8"/>
      <c r="I83" s="8">
        <v>4865.3999999999996</v>
      </c>
    </row>
    <row r="84" spans="1:10" x14ac:dyDescent="0.25">
      <c r="A84" s="4"/>
      <c r="B84" s="5"/>
      <c r="C84" s="6"/>
      <c r="D84" s="7"/>
      <c r="E84" s="7"/>
      <c r="F84" s="8"/>
      <c r="G84" s="8"/>
      <c r="H84" s="8"/>
      <c r="I84" s="8"/>
    </row>
    <row r="85" spans="1:10" x14ac:dyDescent="0.25">
      <c r="A85" s="4" t="s">
        <v>73</v>
      </c>
      <c r="B85" s="5" t="s">
        <v>120</v>
      </c>
      <c r="C85" s="6"/>
      <c r="D85" s="7"/>
      <c r="E85" s="7"/>
      <c r="F85" s="8"/>
      <c r="G85" s="8"/>
      <c r="H85" s="8"/>
      <c r="I85" s="8"/>
    </row>
    <row r="86" spans="1:10" x14ac:dyDescent="0.25">
      <c r="A86" s="4"/>
      <c r="B86" s="5"/>
      <c r="C86" s="6"/>
      <c r="D86" s="7"/>
      <c r="E86" s="7"/>
      <c r="F86" s="8"/>
      <c r="G86" s="8"/>
      <c r="H86" s="8"/>
      <c r="I86" s="8"/>
    </row>
    <row r="87" spans="1:10" ht="63.75" x14ac:dyDescent="0.25">
      <c r="A87" s="9" t="s">
        <v>13</v>
      </c>
      <c r="B87" s="10" t="s">
        <v>109</v>
      </c>
      <c r="C87" s="11"/>
      <c r="D87" s="12"/>
      <c r="E87" s="12"/>
      <c r="F87" s="162"/>
      <c r="G87" s="162"/>
      <c r="H87" s="162"/>
      <c r="I87" s="162"/>
    </row>
    <row r="88" spans="1:10" ht="38.25" x14ac:dyDescent="0.25">
      <c r="B88" s="10" t="s">
        <v>121</v>
      </c>
      <c r="C88" s="11" t="s">
        <v>498</v>
      </c>
      <c r="D88" s="12">
        <v>7280</v>
      </c>
      <c r="E88" s="12">
        <v>4</v>
      </c>
      <c r="F88" s="162">
        <v>0.15</v>
      </c>
      <c r="G88" s="162">
        <v>4368</v>
      </c>
      <c r="H88" s="162">
        <v>5.34</v>
      </c>
      <c r="I88" s="162">
        <v>5832</v>
      </c>
    </row>
    <row r="89" spans="1:10" x14ac:dyDescent="0.25">
      <c r="A89" s="4"/>
      <c r="B89" s="5" t="s">
        <v>122</v>
      </c>
      <c r="C89" s="6"/>
      <c r="D89" s="7"/>
      <c r="E89" s="7"/>
      <c r="F89" s="8"/>
      <c r="G89" s="8">
        <v>4368</v>
      </c>
      <c r="H89" s="8"/>
      <c r="I89" s="8">
        <v>5832</v>
      </c>
    </row>
    <row r="90" spans="1:10" x14ac:dyDescent="0.25">
      <c r="A90" s="13"/>
      <c r="B90" s="14"/>
      <c r="C90" s="15"/>
      <c r="D90" s="16"/>
      <c r="E90" s="16"/>
      <c r="F90" s="17"/>
      <c r="G90" s="17"/>
      <c r="H90" s="162"/>
      <c r="I90" s="162"/>
    </row>
    <row r="91" spans="1:10" x14ac:dyDescent="0.25">
      <c r="A91" s="4"/>
      <c r="B91" s="5" t="s">
        <v>123</v>
      </c>
      <c r="C91" s="6"/>
      <c r="D91" s="7"/>
      <c r="E91" s="7"/>
      <c r="F91" s="8"/>
      <c r="G91" s="8">
        <v>11640.63</v>
      </c>
      <c r="H91" s="8"/>
      <c r="I91" s="8">
        <f>+I71+I77+I83+I89</f>
        <v>13095.45</v>
      </c>
    </row>
    <row r="92" spans="1:10" x14ac:dyDescent="0.25">
      <c r="C92" s="11"/>
      <c r="D92" s="12"/>
      <c r="E92" s="12"/>
      <c r="F92" s="162"/>
      <c r="G92" s="162"/>
      <c r="H92" s="162"/>
      <c r="I92" s="162"/>
    </row>
    <row r="93" spans="1:10" x14ac:dyDescent="0.25">
      <c r="C93" s="11"/>
      <c r="D93" s="18"/>
      <c r="E93" s="18"/>
      <c r="F93" s="162"/>
      <c r="G93" s="162"/>
      <c r="H93" s="162"/>
      <c r="I93" s="162"/>
    </row>
    <row r="94" spans="1:10" x14ac:dyDescent="0.25">
      <c r="A94" s="72" t="s">
        <v>124</v>
      </c>
      <c r="B94" s="73" t="s">
        <v>125</v>
      </c>
      <c r="C94" s="74"/>
      <c r="D94" s="77"/>
      <c r="E94" s="77"/>
      <c r="F94" s="76"/>
      <c r="G94" s="76"/>
      <c r="H94" s="76"/>
      <c r="I94" s="76"/>
    </row>
    <row r="95" spans="1:10" x14ac:dyDescent="0.25">
      <c r="C95" s="11"/>
      <c r="D95" s="12"/>
      <c r="E95" s="12"/>
      <c r="F95" s="162"/>
      <c r="G95" s="162"/>
      <c r="H95" s="162"/>
      <c r="I95" s="162"/>
    </row>
    <row r="96" spans="1:10" x14ac:dyDescent="0.25">
      <c r="A96" s="19"/>
      <c r="B96" s="20"/>
      <c r="C96" s="21"/>
      <c r="D96" s="22"/>
      <c r="E96" s="22"/>
      <c r="G96" s="23"/>
      <c r="H96" s="23"/>
      <c r="I96" s="23"/>
    </row>
    <row r="97" spans="1:10" x14ac:dyDescent="0.25">
      <c r="A97" s="19"/>
      <c r="B97" s="24" t="s">
        <v>126</v>
      </c>
      <c r="C97" s="21"/>
      <c r="D97" s="22"/>
      <c r="E97" s="22"/>
      <c r="G97" s="23"/>
      <c r="H97" s="23"/>
      <c r="I97" s="23"/>
    </row>
    <row r="98" spans="1:10" x14ac:dyDescent="0.25">
      <c r="A98" s="69"/>
      <c r="B98" s="70"/>
      <c r="C98" s="55"/>
      <c r="D98" s="78"/>
      <c r="E98" s="78"/>
      <c r="F98" s="78"/>
    </row>
    <row r="99" spans="1:10" x14ac:dyDescent="0.25">
      <c r="A99" s="19" t="s">
        <v>13</v>
      </c>
      <c r="B99" s="20" t="s">
        <v>127</v>
      </c>
      <c r="C99" s="21" t="s">
        <v>128</v>
      </c>
      <c r="D99" s="22">
        <v>215</v>
      </c>
      <c r="E99" s="22">
        <v>24</v>
      </c>
      <c r="F99" s="23">
        <v>0.06</v>
      </c>
      <c r="G99" s="23">
        <f>D99*E99*F99</f>
        <v>309.59999999999997</v>
      </c>
      <c r="H99" s="23">
        <v>22</v>
      </c>
      <c r="I99" s="23">
        <v>283.8</v>
      </c>
    </row>
    <row r="100" spans="1:10" x14ac:dyDescent="0.25">
      <c r="A100" s="19" t="s">
        <v>17</v>
      </c>
      <c r="B100" s="20" t="s">
        <v>129</v>
      </c>
      <c r="C100" s="21" t="s">
        <v>128</v>
      </c>
      <c r="D100" s="22">
        <v>91</v>
      </c>
      <c r="E100" s="22">
        <v>0</v>
      </c>
      <c r="F100" s="23">
        <v>0.06</v>
      </c>
      <c r="G100" s="23">
        <f t="shared" ref="G100:G111" si="2">D100*E100*F100</f>
        <v>0</v>
      </c>
      <c r="H100" s="23">
        <v>0</v>
      </c>
      <c r="I100" s="23">
        <v>0</v>
      </c>
    </row>
    <row r="101" spans="1:10" x14ac:dyDescent="0.25">
      <c r="A101" s="19" t="s">
        <v>19</v>
      </c>
      <c r="B101" s="20" t="s">
        <v>130</v>
      </c>
      <c r="C101" s="21" t="s">
        <v>128</v>
      </c>
      <c r="D101" s="22">
        <v>159</v>
      </c>
      <c r="E101" s="22">
        <v>24</v>
      </c>
      <c r="F101" s="23">
        <v>0.06</v>
      </c>
      <c r="G101" s="23">
        <f t="shared" si="2"/>
        <v>228.95999999999998</v>
      </c>
      <c r="H101" s="23">
        <v>22</v>
      </c>
      <c r="I101" s="23">
        <v>209.88</v>
      </c>
    </row>
    <row r="102" spans="1:10" s="2" customFormat="1" x14ac:dyDescent="0.25">
      <c r="A102" s="19" t="s">
        <v>21</v>
      </c>
      <c r="B102" s="20" t="s">
        <v>131</v>
      </c>
      <c r="C102" s="21" t="s">
        <v>128</v>
      </c>
      <c r="D102" s="22">
        <v>82</v>
      </c>
      <c r="E102" s="22">
        <v>24</v>
      </c>
      <c r="F102" s="23">
        <v>0.06</v>
      </c>
      <c r="G102" s="23">
        <f t="shared" si="2"/>
        <v>118.08</v>
      </c>
      <c r="H102" s="23">
        <v>22</v>
      </c>
      <c r="I102" s="23">
        <v>108.24</v>
      </c>
      <c r="J102" s="53"/>
    </row>
    <row r="103" spans="1:10" x14ac:dyDescent="0.25">
      <c r="A103" s="19" t="s">
        <v>23</v>
      </c>
      <c r="B103" s="20" t="s">
        <v>132</v>
      </c>
      <c r="C103" s="21" t="s">
        <v>128</v>
      </c>
      <c r="D103" s="22">
        <v>113</v>
      </c>
      <c r="E103" s="22">
        <v>16</v>
      </c>
      <c r="F103" s="23">
        <v>0.06</v>
      </c>
      <c r="G103" s="23">
        <f t="shared" si="2"/>
        <v>108.47999999999999</v>
      </c>
      <c r="H103" s="23">
        <v>16</v>
      </c>
      <c r="I103" s="23">
        <v>108.47999999999999</v>
      </c>
    </row>
    <row r="104" spans="1:10" x14ac:dyDescent="0.25">
      <c r="A104" s="19" t="s">
        <v>25</v>
      </c>
      <c r="B104" s="20" t="s">
        <v>133</v>
      </c>
      <c r="C104" s="21" t="s">
        <v>128</v>
      </c>
      <c r="D104" s="22">
        <v>88</v>
      </c>
      <c r="E104" s="22">
        <v>24</v>
      </c>
      <c r="F104" s="23">
        <v>0.06</v>
      </c>
      <c r="G104" s="23">
        <f t="shared" si="2"/>
        <v>126.72</v>
      </c>
      <c r="H104" s="23">
        <v>22</v>
      </c>
      <c r="I104" s="23">
        <v>116.15999999999998</v>
      </c>
    </row>
    <row r="105" spans="1:10" x14ac:dyDescent="0.25">
      <c r="A105" s="19" t="s">
        <v>30</v>
      </c>
      <c r="B105" s="20" t="s">
        <v>134</v>
      </c>
      <c r="C105" s="21" t="s">
        <v>128</v>
      </c>
      <c r="D105" s="22">
        <v>420</v>
      </c>
      <c r="E105" s="22">
        <v>24</v>
      </c>
      <c r="F105" s="23">
        <v>0.06</v>
      </c>
      <c r="G105" s="23">
        <f t="shared" si="2"/>
        <v>604.79999999999995</v>
      </c>
      <c r="H105" s="23">
        <v>22</v>
      </c>
      <c r="I105" s="23">
        <v>554.4</v>
      </c>
    </row>
    <row r="106" spans="1:10" x14ac:dyDescent="0.25">
      <c r="A106" s="19" t="s">
        <v>81</v>
      </c>
      <c r="B106" s="20" t="s">
        <v>135</v>
      </c>
      <c r="C106" s="21" t="s">
        <v>128</v>
      </c>
      <c r="D106" s="22">
        <v>304</v>
      </c>
      <c r="E106" s="22">
        <v>24</v>
      </c>
      <c r="F106" s="23">
        <v>0.06</v>
      </c>
      <c r="G106" s="23">
        <f t="shared" si="2"/>
        <v>437.76</v>
      </c>
      <c r="H106" s="23">
        <v>16</v>
      </c>
      <c r="I106" s="23">
        <v>291.83999999999997</v>
      </c>
    </row>
    <row r="107" spans="1:10" x14ac:dyDescent="0.25">
      <c r="A107" s="19" t="s">
        <v>86</v>
      </c>
      <c r="B107" s="20" t="s">
        <v>136</v>
      </c>
      <c r="C107" s="21" t="s">
        <v>128</v>
      </c>
      <c r="D107" s="22">
        <v>611</v>
      </c>
      <c r="E107" s="22">
        <v>24</v>
      </c>
      <c r="F107" s="23">
        <v>0.06</v>
      </c>
      <c r="G107" s="23">
        <f t="shared" si="2"/>
        <v>879.83999999999992</v>
      </c>
      <c r="H107" s="23">
        <v>22</v>
      </c>
      <c r="I107" s="23">
        <v>806.52</v>
      </c>
    </row>
    <row r="108" spans="1:10" x14ac:dyDescent="0.25">
      <c r="A108" s="19" t="s">
        <v>137</v>
      </c>
      <c r="B108" s="20" t="s">
        <v>138</v>
      </c>
      <c r="C108" s="21" t="s">
        <v>128</v>
      </c>
      <c r="D108" s="22">
        <v>224</v>
      </c>
      <c r="E108" s="22">
        <v>16</v>
      </c>
      <c r="F108" s="23">
        <v>0.06</v>
      </c>
      <c r="G108" s="23">
        <f t="shared" si="2"/>
        <v>215.04</v>
      </c>
      <c r="H108" s="23">
        <v>16</v>
      </c>
      <c r="I108" s="23">
        <v>215.04</v>
      </c>
    </row>
    <row r="109" spans="1:10" x14ac:dyDescent="0.25">
      <c r="A109" s="19" t="s">
        <v>139</v>
      </c>
      <c r="B109" s="20" t="s">
        <v>140</v>
      </c>
      <c r="C109" s="21" t="s">
        <v>128</v>
      </c>
      <c r="D109" s="22">
        <v>88</v>
      </c>
      <c r="E109" s="22">
        <v>24</v>
      </c>
      <c r="F109" s="23">
        <v>0.06</v>
      </c>
      <c r="G109" s="23">
        <f t="shared" si="2"/>
        <v>126.72</v>
      </c>
      <c r="H109" s="23">
        <v>22</v>
      </c>
      <c r="I109" s="23">
        <v>116.15999999999998</v>
      </c>
    </row>
    <row r="110" spans="1:10" x14ac:dyDescent="0.25">
      <c r="A110" s="19" t="s">
        <v>141</v>
      </c>
      <c r="B110" s="20" t="s">
        <v>142</v>
      </c>
      <c r="C110" s="21" t="s">
        <v>128</v>
      </c>
      <c r="D110" s="22">
        <v>460</v>
      </c>
      <c r="E110" s="22">
        <v>24</v>
      </c>
      <c r="F110" s="23">
        <v>0.06</v>
      </c>
      <c r="G110" s="23">
        <f t="shared" si="2"/>
        <v>662.4</v>
      </c>
      <c r="H110" s="23">
        <v>22</v>
      </c>
      <c r="I110" s="23">
        <v>607.19999999999993</v>
      </c>
    </row>
    <row r="111" spans="1:10" x14ac:dyDescent="0.25">
      <c r="A111" s="25" t="s">
        <v>143</v>
      </c>
      <c r="B111" s="26" t="s">
        <v>144</v>
      </c>
      <c r="C111" s="27" t="s">
        <v>128</v>
      </c>
      <c r="D111" s="28">
        <v>120</v>
      </c>
      <c r="E111" s="28">
        <v>24</v>
      </c>
      <c r="F111" s="29">
        <v>0.06</v>
      </c>
      <c r="G111" s="29">
        <f t="shared" si="2"/>
        <v>172.79999999999998</v>
      </c>
      <c r="H111" s="23">
        <v>22</v>
      </c>
      <c r="I111" s="23">
        <v>158.39999999999998</v>
      </c>
    </row>
    <row r="112" spans="1:10" x14ac:dyDescent="0.25">
      <c r="A112" s="69"/>
      <c r="B112" s="169"/>
      <c r="C112" s="170"/>
      <c r="D112" s="319" t="s">
        <v>145</v>
      </c>
      <c r="E112" s="319"/>
      <c r="F112" s="319"/>
      <c r="G112" s="172">
        <f>SUM(G99:G111)</f>
        <v>3991.2</v>
      </c>
      <c r="H112" s="172"/>
      <c r="I112" s="172">
        <f>SUM(I99:I111)</f>
        <v>3576.1199999999994</v>
      </c>
    </row>
    <row r="113" spans="1:10" x14ac:dyDescent="0.25">
      <c r="A113" s="30"/>
      <c r="B113" s="24"/>
      <c r="C113" s="21"/>
      <c r="D113" s="31"/>
      <c r="E113" s="31"/>
      <c r="F113" s="32"/>
      <c r="G113" s="23"/>
      <c r="H113" s="23"/>
      <c r="I113" s="23"/>
    </row>
    <row r="114" spans="1:10" x14ac:dyDescent="0.25">
      <c r="A114" s="19"/>
      <c r="B114" s="24" t="s">
        <v>114</v>
      </c>
      <c r="C114" s="21"/>
      <c r="D114" s="22"/>
      <c r="E114" s="22"/>
      <c r="G114" s="23"/>
      <c r="H114" s="23"/>
      <c r="I114" s="23"/>
    </row>
    <row r="115" spans="1:10" s="3" customFormat="1" x14ac:dyDescent="0.25">
      <c r="A115" s="19" t="s">
        <v>146</v>
      </c>
      <c r="B115" s="20" t="s">
        <v>147</v>
      </c>
      <c r="C115" s="21" t="s">
        <v>128</v>
      </c>
      <c r="D115" s="22">
        <v>372</v>
      </c>
      <c r="E115" s="22">
        <v>15</v>
      </c>
      <c r="F115" s="23">
        <v>0.06</v>
      </c>
      <c r="G115" s="23">
        <f t="shared" ref="G115:G125" si="3">D115*E115*F115</f>
        <v>334.8</v>
      </c>
      <c r="H115" s="23">
        <v>14</v>
      </c>
      <c r="I115" s="23">
        <v>312.48</v>
      </c>
      <c r="J115" s="116"/>
    </row>
    <row r="116" spans="1:10" s="3" customFormat="1" x14ac:dyDescent="0.25">
      <c r="A116" s="19" t="s">
        <v>148</v>
      </c>
      <c r="B116" s="20" t="s">
        <v>149</v>
      </c>
      <c r="C116" s="21" t="s">
        <v>128</v>
      </c>
      <c r="D116" s="22">
        <v>231</v>
      </c>
      <c r="E116" s="22">
        <v>15</v>
      </c>
      <c r="F116" s="23">
        <v>0.06</v>
      </c>
      <c r="G116" s="23">
        <f t="shared" si="3"/>
        <v>207.9</v>
      </c>
      <c r="H116" s="23">
        <v>14</v>
      </c>
      <c r="I116" s="23">
        <v>194.04</v>
      </c>
      <c r="J116" s="116"/>
    </row>
    <row r="117" spans="1:10" s="3" customFormat="1" x14ac:dyDescent="0.25">
      <c r="A117" s="19" t="s">
        <v>150</v>
      </c>
      <c r="B117" s="20" t="s">
        <v>151</v>
      </c>
      <c r="C117" s="21" t="s">
        <v>128</v>
      </c>
      <c r="D117" s="22">
        <v>508</v>
      </c>
      <c r="E117" s="22">
        <v>12</v>
      </c>
      <c r="F117" s="23">
        <v>0.06</v>
      </c>
      <c r="G117" s="23">
        <f t="shared" si="3"/>
        <v>365.76</v>
      </c>
      <c r="H117" s="23">
        <v>12</v>
      </c>
      <c r="I117" s="23">
        <v>365.76</v>
      </c>
      <c r="J117" s="116"/>
    </row>
    <row r="118" spans="1:10" x14ac:dyDescent="0.25">
      <c r="A118" s="19" t="s">
        <v>152</v>
      </c>
      <c r="B118" s="20" t="s">
        <v>153</v>
      </c>
      <c r="C118" s="21" t="s">
        <v>128</v>
      </c>
      <c r="D118" s="22">
        <v>379</v>
      </c>
      <c r="E118" s="22">
        <v>15</v>
      </c>
      <c r="F118" s="23">
        <v>0.06</v>
      </c>
      <c r="G118" s="23">
        <f t="shared" si="3"/>
        <v>341.09999999999997</v>
      </c>
      <c r="H118" s="23">
        <v>14</v>
      </c>
      <c r="I118" s="23">
        <v>318.35999999999996</v>
      </c>
    </row>
    <row r="119" spans="1:10" x14ac:dyDescent="0.25">
      <c r="A119" s="19" t="s">
        <v>154</v>
      </c>
      <c r="B119" s="20" t="s">
        <v>155</v>
      </c>
      <c r="C119" s="21" t="s">
        <v>128</v>
      </c>
      <c r="D119" s="22">
        <v>360</v>
      </c>
      <c r="E119" s="22">
        <v>15</v>
      </c>
      <c r="F119" s="23">
        <v>0.06</v>
      </c>
      <c r="G119" s="23">
        <f t="shared" si="3"/>
        <v>324</v>
      </c>
      <c r="H119" s="23">
        <v>12</v>
      </c>
      <c r="I119" s="23">
        <v>259.2</v>
      </c>
    </row>
    <row r="120" spans="1:10" s="2" customFormat="1" x14ac:dyDescent="0.25">
      <c r="A120" s="19" t="s">
        <v>156</v>
      </c>
      <c r="B120" s="20" t="s">
        <v>157</v>
      </c>
      <c r="C120" s="21" t="s">
        <v>128</v>
      </c>
      <c r="D120" s="22">
        <v>420</v>
      </c>
      <c r="E120" s="22">
        <v>12</v>
      </c>
      <c r="F120" s="23">
        <v>0.06</v>
      </c>
      <c r="G120" s="23">
        <f t="shared" si="3"/>
        <v>302.39999999999998</v>
      </c>
      <c r="H120" s="23">
        <v>12</v>
      </c>
      <c r="I120" s="23">
        <v>302.39999999999998</v>
      </c>
      <c r="J120" s="53"/>
    </row>
    <row r="121" spans="1:10" x14ac:dyDescent="0.25">
      <c r="A121" s="19" t="s">
        <v>158</v>
      </c>
      <c r="B121" s="20" t="s">
        <v>159</v>
      </c>
      <c r="C121" s="21" t="s">
        <v>128</v>
      </c>
      <c r="D121" s="22">
        <v>375</v>
      </c>
      <c r="E121" s="22">
        <v>15</v>
      </c>
      <c r="F121" s="23">
        <v>0.06</v>
      </c>
      <c r="G121" s="23">
        <f t="shared" si="3"/>
        <v>337.5</v>
      </c>
      <c r="H121" s="23">
        <v>14</v>
      </c>
      <c r="I121" s="23">
        <v>315</v>
      </c>
    </row>
    <row r="122" spans="1:10" x14ac:dyDescent="0.25">
      <c r="A122" s="19" t="s">
        <v>160</v>
      </c>
      <c r="B122" s="20" t="s">
        <v>161</v>
      </c>
      <c r="C122" s="21" t="s">
        <v>128</v>
      </c>
      <c r="D122" s="22">
        <v>120</v>
      </c>
      <c r="E122" s="22">
        <v>15</v>
      </c>
      <c r="F122" s="23">
        <v>0.06</v>
      </c>
      <c r="G122" s="23">
        <f t="shared" si="3"/>
        <v>108</v>
      </c>
      <c r="H122" s="23">
        <v>14</v>
      </c>
      <c r="I122" s="23">
        <v>100.79999999999998</v>
      </c>
    </row>
    <row r="123" spans="1:10" x14ac:dyDescent="0.25">
      <c r="A123" s="19" t="s">
        <v>162</v>
      </c>
      <c r="B123" s="20" t="s">
        <v>163</v>
      </c>
      <c r="C123" s="21" t="s">
        <v>128</v>
      </c>
      <c r="D123" s="22">
        <v>280</v>
      </c>
      <c r="E123" s="22">
        <v>15</v>
      </c>
      <c r="F123" s="23">
        <v>0.06</v>
      </c>
      <c r="G123" s="23">
        <f t="shared" si="3"/>
        <v>252</v>
      </c>
      <c r="H123" s="23">
        <v>14</v>
      </c>
      <c r="I123" s="23">
        <v>235.20000000000002</v>
      </c>
    </row>
    <row r="124" spans="1:10" x14ac:dyDescent="0.25">
      <c r="A124" s="19" t="s">
        <v>158</v>
      </c>
      <c r="B124" s="20" t="s">
        <v>164</v>
      </c>
      <c r="C124" s="21" t="s">
        <v>128</v>
      </c>
      <c r="D124" s="22">
        <v>1296</v>
      </c>
      <c r="E124" s="22">
        <v>15</v>
      </c>
      <c r="F124" s="23">
        <v>0.06</v>
      </c>
      <c r="G124" s="23">
        <f t="shared" si="3"/>
        <v>1166.3999999999999</v>
      </c>
      <c r="H124" s="23">
        <v>14</v>
      </c>
      <c r="I124" s="23">
        <v>1088.6399999999999</v>
      </c>
    </row>
    <row r="125" spans="1:10" x14ac:dyDescent="0.25">
      <c r="A125" s="25" t="s">
        <v>165</v>
      </c>
      <c r="B125" s="26" t="s">
        <v>166</v>
      </c>
      <c r="C125" s="27" t="s">
        <v>128</v>
      </c>
      <c r="D125" s="28">
        <v>190</v>
      </c>
      <c r="E125" s="28">
        <v>14</v>
      </c>
      <c r="F125" s="29">
        <v>0.06</v>
      </c>
      <c r="G125" s="29">
        <f t="shared" si="3"/>
        <v>159.6</v>
      </c>
      <c r="H125" s="23">
        <v>12</v>
      </c>
      <c r="I125" s="23">
        <v>136.80000000000001</v>
      </c>
    </row>
    <row r="126" spans="1:10" s="3" customFormat="1" x14ac:dyDescent="0.25">
      <c r="A126" s="69"/>
      <c r="B126" s="169"/>
      <c r="C126" s="170"/>
      <c r="D126" s="319" t="s">
        <v>167</v>
      </c>
      <c r="E126" s="319"/>
      <c r="F126" s="319"/>
      <c r="G126" s="172">
        <f>SUM(G115:G125)</f>
        <v>3899.4599999999996</v>
      </c>
      <c r="H126" s="172"/>
      <c r="I126" s="172">
        <v>3628.68</v>
      </c>
      <c r="J126" s="116"/>
    </row>
    <row r="127" spans="1:10" x14ac:dyDescent="0.25">
      <c r="A127" s="69"/>
      <c r="B127" s="70"/>
      <c r="C127" s="55"/>
      <c r="D127" s="78"/>
      <c r="E127" s="78"/>
      <c r="F127" s="78"/>
    </row>
    <row r="128" spans="1:10" x14ac:dyDescent="0.25">
      <c r="A128" s="19"/>
      <c r="B128" s="24" t="s">
        <v>117</v>
      </c>
      <c r="C128" s="21"/>
      <c r="D128" s="22"/>
      <c r="E128" s="22"/>
      <c r="G128" s="23"/>
      <c r="H128" s="23"/>
      <c r="I128" s="23"/>
    </row>
    <row r="129" spans="1:10" x14ac:dyDescent="0.25">
      <c r="A129" s="19" t="s">
        <v>168</v>
      </c>
      <c r="B129" s="20" t="s">
        <v>169</v>
      </c>
      <c r="C129" s="21" t="s">
        <v>128</v>
      </c>
      <c r="D129" s="22">
        <v>271</v>
      </c>
      <c r="E129" s="22">
        <v>8</v>
      </c>
      <c r="F129" s="23">
        <v>0.06</v>
      </c>
      <c r="G129" s="23">
        <f t="shared" ref="G129:G145" si="4">D129*E129*F129</f>
        <v>130.07999999999998</v>
      </c>
      <c r="H129" s="23">
        <v>7</v>
      </c>
      <c r="I129" s="23">
        <v>113.82</v>
      </c>
    </row>
    <row r="130" spans="1:10" x14ac:dyDescent="0.25">
      <c r="A130" s="19" t="s">
        <v>170</v>
      </c>
      <c r="B130" s="20" t="s">
        <v>171</v>
      </c>
      <c r="C130" s="21" t="s">
        <v>128</v>
      </c>
      <c r="D130" s="22">
        <v>400</v>
      </c>
      <c r="E130" s="22">
        <v>8</v>
      </c>
      <c r="F130" s="23">
        <v>0.06</v>
      </c>
      <c r="G130" s="23">
        <f t="shared" si="4"/>
        <v>192</v>
      </c>
      <c r="H130" s="23">
        <v>8</v>
      </c>
      <c r="I130" s="23">
        <v>192</v>
      </c>
    </row>
    <row r="131" spans="1:10" x14ac:dyDescent="0.25">
      <c r="A131" s="19" t="s">
        <v>172</v>
      </c>
      <c r="B131" s="20" t="s">
        <v>173</v>
      </c>
      <c r="C131" s="21" t="s">
        <v>128</v>
      </c>
      <c r="D131" s="22">
        <v>156</v>
      </c>
      <c r="E131" s="22">
        <v>12</v>
      </c>
      <c r="F131" s="23">
        <v>0.06</v>
      </c>
      <c r="G131" s="23">
        <f t="shared" si="4"/>
        <v>112.32</v>
      </c>
      <c r="H131" s="23">
        <v>12</v>
      </c>
      <c r="I131" s="23">
        <v>112.32</v>
      </c>
    </row>
    <row r="132" spans="1:10" x14ac:dyDescent="0.25">
      <c r="A132" s="19" t="s">
        <v>174</v>
      </c>
      <c r="B132" s="20" t="s">
        <v>175</v>
      </c>
      <c r="C132" s="21" t="s">
        <v>128</v>
      </c>
      <c r="D132" s="22">
        <v>180</v>
      </c>
      <c r="E132" s="22">
        <v>12</v>
      </c>
      <c r="F132" s="23">
        <v>0.06</v>
      </c>
      <c r="G132" s="23">
        <f t="shared" si="4"/>
        <v>129.6</v>
      </c>
      <c r="H132" s="23">
        <v>12</v>
      </c>
      <c r="I132" s="23">
        <v>129.6</v>
      </c>
    </row>
    <row r="133" spans="1:10" x14ac:dyDescent="0.25">
      <c r="A133" s="19" t="s">
        <v>176</v>
      </c>
      <c r="B133" s="20" t="s">
        <v>177</v>
      </c>
      <c r="C133" s="21" t="s">
        <v>128</v>
      </c>
      <c r="D133" s="22">
        <v>148</v>
      </c>
      <c r="E133" s="22">
        <v>12</v>
      </c>
      <c r="F133" s="23">
        <v>0.06</v>
      </c>
      <c r="G133" s="23">
        <f t="shared" si="4"/>
        <v>106.56</v>
      </c>
      <c r="H133" s="23">
        <v>12</v>
      </c>
      <c r="I133" s="23">
        <v>106.55999999999999</v>
      </c>
    </row>
    <row r="134" spans="1:10" x14ac:dyDescent="0.25">
      <c r="A134" s="19" t="s">
        <v>178</v>
      </c>
      <c r="B134" s="20" t="s">
        <v>179</v>
      </c>
      <c r="C134" s="21" t="s">
        <v>128</v>
      </c>
      <c r="D134" s="22">
        <v>1657</v>
      </c>
      <c r="E134" s="22">
        <v>8</v>
      </c>
      <c r="F134" s="23">
        <v>0.06</v>
      </c>
      <c r="G134" s="23">
        <f t="shared" si="4"/>
        <v>795.36</v>
      </c>
      <c r="H134" s="23">
        <v>7</v>
      </c>
      <c r="I134" s="23">
        <v>695.94</v>
      </c>
    </row>
    <row r="135" spans="1:10" x14ac:dyDescent="0.25">
      <c r="A135" s="19" t="s">
        <v>180</v>
      </c>
      <c r="B135" s="20" t="s">
        <v>181</v>
      </c>
      <c r="C135" s="21" t="s">
        <v>128</v>
      </c>
      <c r="D135" s="22">
        <v>1003</v>
      </c>
      <c r="E135" s="22">
        <v>8</v>
      </c>
      <c r="F135" s="23">
        <v>0.06</v>
      </c>
      <c r="G135" s="23">
        <f t="shared" si="4"/>
        <v>481.44</v>
      </c>
      <c r="H135" s="23">
        <v>8</v>
      </c>
      <c r="I135" s="23">
        <v>481.44</v>
      </c>
    </row>
    <row r="136" spans="1:10" x14ac:dyDescent="0.25">
      <c r="A136" s="19" t="s">
        <v>182</v>
      </c>
      <c r="B136" s="20" t="s">
        <v>183</v>
      </c>
      <c r="C136" s="21" t="s">
        <v>128</v>
      </c>
      <c r="D136" s="22">
        <v>121</v>
      </c>
      <c r="E136" s="22">
        <v>8</v>
      </c>
      <c r="F136" s="23">
        <v>0.06</v>
      </c>
      <c r="G136" s="23">
        <f t="shared" si="4"/>
        <v>58.08</v>
      </c>
      <c r="H136" s="23">
        <v>6</v>
      </c>
      <c r="I136" s="23">
        <v>43.56</v>
      </c>
    </row>
    <row r="137" spans="1:10" x14ac:dyDescent="0.25">
      <c r="A137" s="19" t="s">
        <v>184</v>
      </c>
      <c r="B137" s="20" t="s">
        <v>185</v>
      </c>
      <c r="C137" s="21" t="s">
        <v>128</v>
      </c>
      <c r="D137" s="22">
        <v>212</v>
      </c>
      <c r="E137" s="22">
        <v>12</v>
      </c>
      <c r="F137" s="23">
        <v>0.06</v>
      </c>
      <c r="G137" s="23">
        <f t="shared" si="4"/>
        <v>152.63999999999999</v>
      </c>
      <c r="H137" s="23">
        <v>12</v>
      </c>
      <c r="I137" s="23">
        <v>152.63999999999999</v>
      </c>
    </row>
    <row r="138" spans="1:10" s="3" customFormat="1" x14ac:dyDescent="0.25">
      <c r="A138" s="19" t="s">
        <v>186</v>
      </c>
      <c r="B138" s="20" t="s">
        <v>187</v>
      </c>
      <c r="C138" s="21" t="s">
        <v>128</v>
      </c>
      <c r="D138" s="22">
        <v>547</v>
      </c>
      <c r="E138" s="22">
        <v>8</v>
      </c>
      <c r="F138" s="23">
        <v>0.06</v>
      </c>
      <c r="G138" s="23">
        <f t="shared" si="4"/>
        <v>262.56</v>
      </c>
      <c r="H138" s="23">
        <v>8</v>
      </c>
      <c r="I138" s="23">
        <v>262.56</v>
      </c>
      <c r="J138" s="116"/>
    </row>
    <row r="139" spans="1:10" s="3" customFormat="1" x14ac:dyDescent="0.25">
      <c r="A139" s="19" t="s">
        <v>188</v>
      </c>
      <c r="B139" s="20" t="s">
        <v>189</v>
      </c>
      <c r="C139" s="21" t="s">
        <v>128</v>
      </c>
      <c r="D139" s="22">
        <v>246</v>
      </c>
      <c r="E139" s="22">
        <v>8</v>
      </c>
      <c r="F139" s="23">
        <v>0.06</v>
      </c>
      <c r="G139" s="23">
        <f t="shared" si="4"/>
        <v>118.08</v>
      </c>
      <c r="H139" s="23">
        <v>8</v>
      </c>
      <c r="I139" s="23">
        <v>118.08</v>
      </c>
      <c r="J139" s="116"/>
    </row>
    <row r="140" spans="1:10" s="3" customFormat="1" x14ac:dyDescent="0.25">
      <c r="A140" s="19" t="s">
        <v>190</v>
      </c>
      <c r="B140" s="20" t="s">
        <v>191</v>
      </c>
      <c r="C140" s="21" t="s">
        <v>128</v>
      </c>
      <c r="D140" s="22">
        <v>1640</v>
      </c>
      <c r="E140" s="22">
        <v>8</v>
      </c>
      <c r="F140" s="23">
        <v>0.06</v>
      </c>
      <c r="G140" s="23">
        <f t="shared" si="4"/>
        <v>787.19999999999993</v>
      </c>
      <c r="H140" s="23">
        <v>7</v>
      </c>
      <c r="I140" s="23">
        <v>688.8</v>
      </c>
      <c r="J140" s="116"/>
    </row>
    <row r="141" spans="1:10" x14ac:dyDescent="0.25">
      <c r="A141" s="19" t="s">
        <v>192</v>
      </c>
      <c r="B141" s="20" t="s">
        <v>193</v>
      </c>
      <c r="C141" s="21" t="s">
        <v>128</v>
      </c>
      <c r="D141" s="22">
        <v>97</v>
      </c>
      <c r="E141" s="22">
        <v>12</v>
      </c>
      <c r="F141" s="23">
        <v>0.06</v>
      </c>
      <c r="G141" s="23">
        <f t="shared" si="4"/>
        <v>69.84</v>
      </c>
      <c r="H141" s="23">
        <v>12</v>
      </c>
      <c r="I141" s="23">
        <v>69.839999999999989</v>
      </c>
    </row>
    <row r="142" spans="1:10" x14ac:dyDescent="0.25">
      <c r="A142" s="19" t="s">
        <v>194</v>
      </c>
      <c r="B142" s="20" t="s">
        <v>195</v>
      </c>
      <c r="C142" s="21" t="s">
        <v>128</v>
      </c>
      <c r="D142" s="22">
        <v>78</v>
      </c>
      <c r="E142" s="22">
        <v>6</v>
      </c>
      <c r="F142" s="23">
        <v>0.06</v>
      </c>
      <c r="G142" s="23">
        <f t="shared" si="4"/>
        <v>28.08</v>
      </c>
      <c r="H142" s="23">
        <v>6</v>
      </c>
      <c r="I142" s="23">
        <v>28.08</v>
      </c>
    </row>
    <row r="143" spans="1:10" s="2" customFormat="1" x14ac:dyDescent="0.25">
      <c r="A143" s="19" t="s">
        <v>196</v>
      </c>
      <c r="B143" s="20" t="s">
        <v>197</v>
      </c>
      <c r="C143" s="21" t="s">
        <v>128</v>
      </c>
      <c r="D143" s="22">
        <v>234</v>
      </c>
      <c r="E143" s="22">
        <v>6</v>
      </c>
      <c r="F143" s="23">
        <v>0.06</v>
      </c>
      <c r="G143" s="23">
        <f t="shared" si="4"/>
        <v>84.24</v>
      </c>
      <c r="H143" s="23">
        <v>6</v>
      </c>
      <c r="I143" s="23">
        <v>84.24</v>
      </c>
      <c r="J143" s="53"/>
    </row>
    <row r="144" spans="1:10" x14ac:dyDescent="0.25">
      <c r="A144" s="19" t="s">
        <v>198</v>
      </c>
      <c r="B144" s="20" t="s">
        <v>199</v>
      </c>
      <c r="C144" s="21" t="s">
        <v>128</v>
      </c>
      <c r="D144" s="22">
        <v>168</v>
      </c>
      <c r="E144" s="22">
        <v>12</v>
      </c>
      <c r="F144" s="23">
        <v>0.06</v>
      </c>
      <c r="G144" s="23">
        <f t="shared" si="4"/>
        <v>120.96</v>
      </c>
      <c r="H144" s="23">
        <v>12</v>
      </c>
      <c r="I144" s="23">
        <v>120.96000000000001</v>
      </c>
    </row>
    <row r="145" spans="1:10" x14ac:dyDescent="0.25">
      <c r="A145" s="25" t="s">
        <v>200</v>
      </c>
      <c r="B145" s="26" t="s">
        <v>201</v>
      </c>
      <c r="C145" s="27" t="s">
        <v>128</v>
      </c>
      <c r="D145" s="28">
        <v>141</v>
      </c>
      <c r="E145" s="28">
        <v>12</v>
      </c>
      <c r="F145" s="29">
        <v>0.06</v>
      </c>
      <c r="G145" s="29">
        <f t="shared" si="4"/>
        <v>101.52</v>
      </c>
      <c r="H145" s="23">
        <v>12</v>
      </c>
      <c r="I145" s="23">
        <v>101.51999999999998</v>
      </c>
    </row>
    <row r="146" spans="1:10" x14ac:dyDescent="0.25">
      <c r="A146" s="69"/>
      <c r="B146" s="169"/>
      <c r="C146" s="170"/>
      <c r="D146" s="327" t="s">
        <v>202</v>
      </c>
      <c r="E146" s="327"/>
      <c r="F146" s="327"/>
      <c r="G146" s="172">
        <f>SUM(G129:G145)</f>
        <v>3730.5599999999995</v>
      </c>
      <c r="H146" s="172"/>
      <c r="I146" s="172">
        <v>3501.9599999999996</v>
      </c>
    </row>
    <row r="147" spans="1:10" x14ac:dyDescent="0.25">
      <c r="A147" s="69"/>
      <c r="B147" s="70"/>
      <c r="C147" s="55"/>
      <c r="D147" s="78"/>
      <c r="E147" s="78"/>
      <c r="F147" s="78"/>
    </row>
    <row r="148" spans="1:10" x14ac:dyDescent="0.25">
      <c r="A148" s="81"/>
      <c r="B148" s="82"/>
      <c r="C148" s="328" t="s">
        <v>203</v>
      </c>
      <c r="D148" s="328"/>
      <c r="E148" s="328"/>
      <c r="F148" s="328"/>
      <c r="G148" s="83">
        <v>11621.219999999998</v>
      </c>
      <c r="H148" s="83"/>
      <c r="I148" s="83">
        <f>+I112+I126+I146</f>
        <v>10706.759999999998</v>
      </c>
    </row>
    <row r="149" spans="1:10" x14ac:dyDescent="0.25">
      <c r="A149" s="72" t="s">
        <v>204</v>
      </c>
      <c r="B149" s="73" t="s">
        <v>205</v>
      </c>
      <c r="C149" s="74"/>
      <c r="D149" s="75"/>
      <c r="E149" s="75"/>
      <c r="F149" s="76"/>
      <c r="G149" s="76"/>
      <c r="H149" s="76"/>
      <c r="I149" s="76"/>
    </row>
    <row r="150" spans="1:10" x14ac:dyDescent="0.25">
      <c r="A150" s="69"/>
      <c r="B150" s="70"/>
      <c r="C150" s="55"/>
      <c r="D150" s="78"/>
      <c r="E150" s="78"/>
      <c r="F150" s="78"/>
    </row>
    <row r="151" spans="1:10" x14ac:dyDescent="0.25">
      <c r="A151" s="19"/>
      <c r="B151" s="24" t="s">
        <v>126</v>
      </c>
      <c r="C151" s="21"/>
      <c r="D151" s="22"/>
      <c r="E151" s="22"/>
      <c r="G151" s="23"/>
      <c r="H151" s="23"/>
      <c r="I151" s="23"/>
    </row>
    <row r="152" spans="1:10" x14ac:dyDescent="0.25">
      <c r="A152" s="168"/>
      <c r="B152" s="169"/>
      <c r="C152" s="170"/>
      <c r="D152" s="171"/>
      <c r="E152" s="171"/>
      <c r="F152" s="171"/>
      <c r="G152"/>
      <c r="H152"/>
      <c r="I152"/>
    </row>
    <row r="153" spans="1:10" x14ac:dyDescent="0.25">
      <c r="A153" s="19" t="s">
        <v>13</v>
      </c>
      <c r="B153" s="20" t="s">
        <v>127</v>
      </c>
      <c r="C153" s="21" t="s">
        <v>128</v>
      </c>
      <c r="D153" s="22">
        <v>215</v>
      </c>
      <c r="E153" s="22">
        <v>110</v>
      </c>
      <c r="F153" s="23">
        <v>0.05</v>
      </c>
      <c r="G153" s="23">
        <f>D153*E153*F153</f>
        <v>1182.5</v>
      </c>
      <c r="H153" s="23">
        <v>108</v>
      </c>
      <c r="I153" s="23">
        <v>1161</v>
      </c>
    </row>
    <row r="154" spans="1:10" x14ac:dyDescent="0.25">
      <c r="A154" s="19" t="s">
        <v>17</v>
      </c>
      <c r="B154" s="20" t="s">
        <v>129</v>
      </c>
      <c r="C154" s="21" t="s">
        <v>128</v>
      </c>
      <c r="D154" s="22">
        <v>91</v>
      </c>
      <c r="E154" s="22">
        <v>110</v>
      </c>
      <c r="F154" s="23">
        <v>0.05</v>
      </c>
      <c r="G154" s="23">
        <f t="shared" ref="G154:G165" si="5">D154*E154*F154</f>
        <v>500.5</v>
      </c>
      <c r="H154" s="23">
        <v>108</v>
      </c>
      <c r="I154" s="23">
        <v>491.4</v>
      </c>
    </row>
    <row r="155" spans="1:10" x14ac:dyDescent="0.25">
      <c r="A155" s="19" t="s">
        <v>19</v>
      </c>
      <c r="B155" s="20" t="s">
        <v>130</v>
      </c>
      <c r="C155" s="21" t="s">
        <v>128</v>
      </c>
      <c r="D155" s="22">
        <v>159</v>
      </c>
      <c r="E155" s="22">
        <v>110</v>
      </c>
      <c r="F155" s="23">
        <v>0.05</v>
      </c>
      <c r="G155" s="23">
        <f t="shared" si="5"/>
        <v>874.5</v>
      </c>
      <c r="H155" s="23">
        <v>107</v>
      </c>
      <c r="I155" s="23">
        <v>850.65</v>
      </c>
    </row>
    <row r="156" spans="1:10" s="2" customFormat="1" x14ac:dyDescent="0.25">
      <c r="A156" s="19" t="s">
        <v>21</v>
      </c>
      <c r="B156" s="20" t="s">
        <v>131</v>
      </c>
      <c r="C156" s="21" t="s">
        <v>128</v>
      </c>
      <c r="D156" s="22">
        <v>82</v>
      </c>
      <c r="E156" s="22">
        <v>110</v>
      </c>
      <c r="F156" s="23">
        <v>0.05</v>
      </c>
      <c r="G156" s="23">
        <f t="shared" si="5"/>
        <v>451</v>
      </c>
      <c r="H156" s="23">
        <v>108</v>
      </c>
      <c r="I156" s="23">
        <v>442.80000000000007</v>
      </c>
      <c r="J156" s="53"/>
    </row>
    <row r="157" spans="1:10" x14ac:dyDescent="0.25">
      <c r="A157" s="19" t="s">
        <v>23</v>
      </c>
      <c r="B157" s="20" t="s">
        <v>132</v>
      </c>
      <c r="C157" s="21" t="s">
        <v>128</v>
      </c>
      <c r="D157" s="22">
        <v>113</v>
      </c>
      <c r="E157" s="22">
        <v>110</v>
      </c>
      <c r="F157" s="23">
        <v>0.05</v>
      </c>
      <c r="G157" s="23">
        <f t="shared" si="5"/>
        <v>621.5</v>
      </c>
      <c r="H157" s="23">
        <v>101</v>
      </c>
      <c r="I157" s="23">
        <v>570.65000000000009</v>
      </c>
    </row>
    <row r="158" spans="1:10" x14ac:dyDescent="0.25">
      <c r="A158" s="19" t="s">
        <v>25</v>
      </c>
      <c r="B158" s="20" t="s">
        <v>133</v>
      </c>
      <c r="C158" s="21" t="s">
        <v>128</v>
      </c>
      <c r="D158" s="22">
        <v>88</v>
      </c>
      <c r="E158" s="22">
        <v>110</v>
      </c>
      <c r="F158" s="23">
        <v>0.05</v>
      </c>
      <c r="G158" s="23">
        <f t="shared" si="5"/>
        <v>484</v>
      </c>
      <c r="H158" s="23">
        <v>108</v>
      </c>
      <c r="I158" s="23">
        <v>475.20000000000005</v>
      </c>
    </row>
    <row r="159" spans="1:10" x14ac:dyDescent="0.25">
      <c r="A159" s="19" t="s">
        <v>30</v>
      </c>
      <c r="B159" s="20" t="s">
        <v>134</v>
      </c>
      <c r="C159" s="21" t="s">
        <v>128</v>
      </c>
      <c r="D159" s="22">
        <v>420</v>
      </c>
      <c r="E159" s="22">
        <v>110</v>
      </c>
      <c r="F159" s="23">
        <v>0.05</v>
      </c>
      <c r="G159" s="23">
        <f t="shared" si="5"/>
        <v>2310</v>
      </c>
      <c r="H159" s="23">
        <v>108</v>
      </c>
      <c r="I159" s="23">
        <v>2268</v>
      </c>
    </row>
    <row r="160" spans="1:10" x14ac:dyDescent="0.25">
      <c r="A160" s="19" t="s">
        <v>81</v>
      </c>
      <c r="B160" s="20" t="s">
        <v>135</v>
      </c>
      <c r="C160" s="21" t="s">
        <v>128</v>
      </c>
      <c r="D160" s="22">
        <v>304</v>
      </c>
      <c r="E160" s="22">
        <v>110</v>
      </c>
      <c r="F160" s="23">
        <v>0.05</v>
      </c>
      <c r="G160" s="23">
        <f t="shared" si="5"/>
        <v>1672</v>
      </c>
      <c r="H160" s="23">
        <v>101</v>
      </c>
      <c r="I160" s="23">
        <v>1535.2</v>
      </c>
    </row>
    <row r="161" spans="1:9" x14ac:dyDescent="0.25">
      <c r="A161" s="19" t="s">
        <v>86</v>
      </c>
      <c r="B161" s="20" t="s">
        <v>136</v>
      </c>
      <c r="C161" s="21" t="s">
        <v>128</v>
      </c>
      <c r="D161" s="22">
        <v>611</v>
      </c>
      <c r="E161" s="22">
        <v>110</v>
      </c>
      <c r="F161" s="23">
        <v>0.05</v>
      </c>
      <c r="G161" s="23">
        <f t="shared" si="5"/>
        <v>3360.5</v>
      </c>
      <c r="H161" s="23">
        <v>101</v>
      </c>
      <c r="I161" s="23">
        <v>3085.55</v>
      </c>
    </row>
    <row r="162" spans="1:9" x14ac:dyDescent="0.25">
      <c r="A162" s="19" t="s">
        <v>137</v>
      </c>
      <c r="B162" s="20" t="s">
        <v>138</v>
      </c>
      <c r="C162" s="21" t="s">
        <v>128</v>
      </c>
      <c r="D162" s="22">
        <v>224</v>
      </c>
      <c r="E162" s="22">
        <v>110</v>
      </c>
      <c r="F162" s="23">
        <v>0.05</v>
      </c>
      <c r="G162" s="23">
        <f t="shared" si="5"/>
        <v>1232</v>
      </c>
      <c r="H162" s="23">
        <v>101</v>
      </c>
      <c r="I162" s="23">
        <v>1131.2</v>
      </c>
    </row>
    <row r="163" spans="1:9" x14ac:dyDescent="0.25">
      <c r="A163" s="19" t="s">
        <v>139</v>
      </c>
      <c r="B163" s="20" t="s">
        <v>140</v>
      </c>
      <c r="C163" s="21" t="s">
        <v>128</v>
      </c>
      <c r="D163" s="22">
        <v>88</v>
      </c>
      <c r="E163" s="22">
        <v>110</v>
      </c>
      <c r="F163" s="23">
        <v>0.05</v>
      </c>
      <c r="G163" s="23">
        <f t="shared" si="5"/>
        <v>484</v>
      </c>
      <c r="H163" s="23">
        <v>108</v>
      </c>
      <c r="I163" s="23">
        <v>475.20000000000005</v>
      </c>
    </row>
    <row r="164" spans="1:9" x14ac:dyDescent="0.25">
      <c r="A164" s="19" t="s">
        <v>141</v>
      </c>
      <c r="B164" s="20" t="s">
        <v>142</v>
      </c>
      <c r="C164" s="21" t="s">
        <v>128</v>
      </c>
      <c r="D164" s="22">
        <v>460</v>
      </c>
      <c r="E164" s="22">
        <v>110</v>
      </c>
      <c r="F164" s="23">
        <v>0.05</v>
      </c>
      <c r="G164" s="23">
        <f t="shared" si="5"/>
        <v>2530</v>
      </c>
      <c r="H164" s="23">
        <v>107</v>
      </c>
      <c r="I164" s="23">
        <v>2461</v>
      </c>
    </row>
    <row r="165" spans="1:9" x14ac:dyDescent="0.25">
      <c r="A165" s="25" t="s">
        <v>143</v>
      </c>
      <c r="B165" s="26" t="s">
        <v>144</v>
      </c>
      <c r="C165" s="27" t="s">
        <v>128</v>
      </c>
      <c r="D165" s="28">
        <v>120</v>
      </c>
      <c r="E165" s="28">
        <v>110</v>
      </c>
      <c r="F165" s="29">
        <v>0.05</v>
      </c>
      <c r="G165" s="29">
        <f t="shared" si="5"/>
        <v>660</v>
      </c>
      <c r="H165" s="23">
        <v>96</v>
      </c>
      <c r="I165" s="23">
        <v>576</v>
      </c>
    </row>
    <row r="166" spans="1:9" x14ac:dyDescent="0.25">
      <c r="A166" s="168"/>
      <c r="B166" s="169"/>
      <c r="C166" s="170"/>
      <c r="D166" s="319" t="s">
        <v>145</v>
      </c>
      <c r="E166" s="319"/>
      <c r="F166" s="319"/>
      <c r="G166" s="172">
        <f>SUM(G153:G165)</f>
        <v>16362.5</v>
      </c>
      <c r="H166" s="172"/>
      <c r="I166" s="172">
        <v>15523.850000000002</v>
      </c>
    </row>
    <row r="167" spans="1:9" x14ac:dyDescent="0.25">
      <c r="A167" s="30"/>
      <c r="B167" s="24"/>
      <c r="C167" s="21"/>
      <c r="D167" s="31"/>
      <c r="E167" s="31"/>
      <c r="F167" s="32"/>
      <c r="G167" s="23"/>
      <c r="H167" s="23"/>
      <c r="I167" s="23"/>
    </row>
    <row r="168" spans="1:9" x14ac:dyDescent="0.25">
      <c r="A168" s="19"/>
      <c r="B168" s="24" t="s">
        <v>114</v>
      </c>
      <c r="C168" s="21"/>
      <c r="D168" s="22"/>
      <c r="E168" s="22"/>
      <c r="G168" s="23"/>
      <c r="H168" s="23"/>
      <c r="I168" s="23"/>
    </row>
    <row r="169" spans="1:9" x14ac:dyDescent="0.25">
      <c r="A169" s="19" t="s">
        <v>146</v>
      </c>
      <c r="B169" s="20" t="s">
        <v>147</v>
      </c>
      <c r="C169" s="21" t="s">
        <v>128</v>
      </c>
      <c r="D169" s="22">
        <v>372</v>
      </c>
      <c r="E169" s="22">
        <v>28</v>
      </c>
      <c r="F169" s="157">
        <v>3.5000000000000003E-2</v>
      </c>
      <c r="G169" s="23">
        <f t="shared" ref="G169:G179" si="6">D169*E169*F169</f>
        <v>364.56000000000006</v>
      </c>
      <c r="H169" s="23">
        <v>24</v>
      </c>
      <c r="I169" s="23">
        <v>312.48</v>
      </c>
    </row>
    <row r="170" spans="1:9" x14ac:dyDescent="0.25">
      <c r="A170" s="19" t="s">
        <v>148</v>
      </c>
      <c r="B170" s="20" t="s">
        <v>149</v>
      </c>
      <c r="C170" s="21" t="s">
        <v>128</v>
      </c>
      <c r="D170" s="22">
        <v>231</v>
      </c>
      <c r="E170" s="22">
        <v>28</v>
      </c>
      <c r="F170" s="157">
        <v>3.5000000000000003E-2</v>
      </c>
      <c r="G170" s="23">
        <f t="shared" si="6"/>
        <v>226.38000000000002</v>
      </c>
      <c r="H170" s="23">
        <v>27</v>
      </c>
      <c r="I170" s="23">
        <v>218.29500000000002</v>
      </c>
    </row>
    <row r="171" spans="1:9" x14ac:dyDescent="0.25">
      <c r="A171" s="19" t="s">
        <v>150</v>
      </c>
      <c r="B171" s="20" t="s">
        <v>151</v>
      </c>
      <c r="C171" s="21" t="s">
        <v>128</v>
      </c>
      <c r="D171" s="22">
        <v>508</v>
      </c>
      <c r="E171" s="22">
        <v>28</v>
      </c>
      <c r="F171" s="157">
        <v>3.5000000000000003E-2</v>
      </c>
      <c r="G171" s="23">
        <f t="shared" si="6"/>
        <v>497.84000000000003</v>
      </c>
      <c r="H171" s="23">
        <v>27</v>
      </c>
      <c r="I171" s="23">
        <v>480.06000000000006</v>
      </c>
    </row>
    <row r="172" spans="1:9" x14ac:dyDescent="0.25">
      <c r="A172" s="19" t="s">
        <v>152</v>
      </c>
      <c r="B172" s="20" t="s">
        <v>153</v>
      </c>
      <c r="C172" s="21" t="s">
        <v>128</v>
      </c>
      <c r="D172" s="22">
        <v>379</v>
      </c>
      <c r="E172" s="22">
        <v>28</v>
      </c>
      <c r="F172" s="157">
        <v>3.5000000000000003E-2</v>
      </c>
      <c r="G172" s="23">
        <f t="shared" si="6"/>
        <v>371.42</v>
      </c>
      <c r="H172" s="23">
        <v>27</v>
      </c>
      <c r="I172" s="23">
        <v>358.15500000000003</v>
      </c>
    </row>
    <row r="173" spans="1:9" x14ac:dyDescent="0.25">
      <c r="A173" s="19" t="s">
        <v>154</v>
      </c>
      <c r="B173" s="20" t="s">
        <v>155</v>
      </c>
      <c r="C173" s="21" t="s">
        <v>128</v>
      </c>
      <c r="D173" s="22">
        <v>360</v>
      </c>
      <c r="E173" s="22">
        <v>28</v>
      </c>
      <c r="F173" s="157">
        <v>3.5000000000000003E-2</v>
      </c>
      <c r="G173" s="23">
        <f t="shared" si="6"/>
        <v>352.8</v>
      </c>
      <c r="H173" s="23">
        <v>27</v>
      </c>
      <c r="I173" s="23">
        <v>340.20000000000005</v>
      </c>
    </row>
    <row r="174" spans="1:9" x14ac:dyDescent="0.25">
      <c r="A174" s="19" t="s">
        <v>156</v>
      </c>
      <c r="B174" s="20" t="s">
        <v>157</v>
      </c>
      <c r="C174" s="21" t="s">
        <v>128</v>
      </c>
      <c r="D174" s="22">
        <v>420</v>
      </c>
      <c r="E174" s="22">
        <v>28</v>
      </c>
      <c r="F174" s="157">
        <v>3.5000000000000003E-2</v>
      </c>
      <c r="G174" s="23">
        <f t="shared" si="6"/>
        <v>411.6</v>
      </c>
      <c r="H174" s="23">
        <v>27</v>
      </c>
      <c r="I174" s="23">
        <v>396.90000000000003</v>
      </c>
    </row>
    <row r="175" spans="1:9" x14ac:dyDescent="0.25">
      <c r="A175" s="19" t="s">
        <v>158</v>
      </c>
      <c r="B175" s="20" t="s">
        <v>159</v>
      </c>
      <c r="C175" s="21" t="s">
        <v>128</v>
      </c>
      <c r="D175" s="22">
        <v>375</v>
      </c>
      <c r="E175" s="22">
        <v>28</v>
      </c>
      <c r="F175" s="157">
        <v>3.5000000000000003E-2</v>
      </c>
      <c r="G175" s="23">
        <f t="shared" si="6"/>
        <v>367.50000000000006</v>
      </c>
      <c r="H175" s="23">
        <v>27</v>
      </c>
      <c r="I175" s="23">
        <v>354.37500000000006</v>
      </c>
    </row>
    <row r="176" spans="1:9" x14ac:dyDescent="0.25">
      <c r="A176" s="19" t="s">
        <v>160</v>
      </c>
      <c r="B176" s="20" t="s">
        <v>161</v>
      </c>
      <c r="C176" s="21" t="s">
        <v>128</v>
      </c>
      <c r="D176" s="22">
        <v>120</v>
      </c>
      <c r="E176" s="22">
        <v>28</v>
      </c>
      <c r="F176" s="157">
        <v>3.5000000000000003E-2</v>
      </c>
      <c r="G176" s="23">
        <f t="shared" si="6"/>
        <v>117.60000000000001</v>
      </c>
      <c r="H176" s="23">
        <v>24</v>
      </c>
      <c r="I176" s="23">
        <v>100.80000000000001</v>
      </c>
    </row>
    <row r="177" spans="1:9" x14ac:dyDescent="0.25">
      <c r="A177" s="19" t="s">
        <v>162</v>
      </c>
      <c r="B177" s="20" t="s">
        <v>163</v>
      </c>
      <c r="C177" s="21" t="s">
        <v>128</v>
      </c>
      <c r="D177" s="22">
        <v>280</v>
      </c>
      <c r="E177" s="22">
        <v>28</v>
      </c>
      <c r="F177" s="157">
        <v>3.5000000000000003E-2</v>
      </c>
      <c r="G177" s="23">
        <f t="shared" si="6"/>
        <v>274.40000000000003</v>
      </c>
      <c r="H177" s="23">
        <v>24</v>
      </c>
      <c r="I177" s="23">
        <v>235.20000000000002</v>
      </c>
    </row>
    <row r="178" spans="1:9" x14ac:dyDescent="0.25">
      <c r="A178" s="19" t="s">
        <v>158</v>
      </c>
      <c r="B178" s="20" t="s">
        <v>164</v>
      </c>
      <c r="C178" s="21" t="s">
        <v>128</v>
      </c>
      <c r="D178" s="22">
        <v>1296</v>
      </c>
      <c r="E178" s="22">
        <v>28</v>
      </c>
      <c r="F178" s="157">
        <v>3.5000000000000003E-2</v>
      </c>
      <c r="G178" s="23">
        <f t="shared" si="6"/>
        <v>1270.0800000000002</v>
      </c>
      <c r="H178" s="23">
        <v>24</v>
      </c>
      <c r="I178" s="23">
        <v>1088.6400000000001</v>
      </c>
    </row>
    <row r="179" spans="1:9" x14ac:dyDescent="0.25">
      <c r="A179" s="25" t="s">
        <v>165</v>
      </c>
      <c r="B179" s="26" t="s">
        <v>166</v>
      </c>
      <c r="C179" s="27" t="s">
        <v>128</v>
      </c>
      <c r="D179" s="28">
        <v>190</v>
      </c>
      <c r="E179" s="28">
        <v>28</v>
      </c>
      <c r="F179" s="158">
        <v>3.5000000000000003E-2</v>
      </c>
      <c r="G179" s="29">
        <f t="shared" si="6"/>
        <v>186.20000000000002</v>
      </c>
      <c r="H179" s="23">
        <v>24</v>
      </c>
      <c r="I179" s="23">
        <v>159.60000000000002</v>
      </c>
    </row>
    <row r="180" spans="1:9" x14ac:dyDescent="0.25">
      <c r="A180" s="168"/>
      <c r="B180" s="169"/>
      <c r="C180" s="170"/>
      <c r="D180" s="319" t="s">
        <v>167</v>
      </c>
      <c r="E180" s="319"/>
      <c r="F180" s="319"/>
      <c r="G180" s="172">
        <f>SUM(G169:G179)</f>
        <v>4440.38</v>
      </c>
      <c r="H180" s="172"/>
      <c r="I180" s="172">
        <v>4044.7050000000004</v>
      </c>
    </row>
    <row r="181" spans="1:9" x14ac:dyDescent="0.25">
      <c r="A181" s="168"/>
      <c r="B181" s="169"/>
      <c r="C181" s="170"/>
      <c r="D181" s="171"/>
      <c r="E181" s="171"/>
      <c r="F181" s="171"/>
      <c r="G181"/>
      <c r="H181"/>
      <c r="I181"/>
    </row>
    <row r="182" spans="1:9" x14ac:dyDescent="0.25">
      <c r="A182" s="19"/>
      <c r="B182" s="24" t="s">
        <v>117</v>
      </c>
      <c r="C182" s="21"/>
      <c r="D182" s="22"/>
      <c r="E182" s="22"/>
      <c r="G182" s="23"/>
      <c r="H182" s="23"/>
      <c r="I182" s="23"/>
    </row>
    <row r="183" spans="1:9" x14ac:dyDescent="0.25">
      <c r="A183" s="19" t="s">
        <v>168</v>
      </c>
      <c r="B183" s="20" t="s">
        <v>169</v>
      </c>
      <c r="C183" s="21" t="s">
        <v>128</v>
      </c>
      <c r="D183" s="22">
        <v>271</v>
      </c>
      <c r="E183" s="22">
        <v>2</v>
      </c>
      <c r="F183" s="23">
        <v>0.03</v>
      </c>
      <c r="G183" s="23">
        <f t="shared" ref="G183:G199" si="7">D183*E183*F183</f>
        <v>16.259999999999998</v>
      </c>
      <c r="H183" s="23">
        <v>0</v>
      </c>
      <c r="I183" s="23">
        <v>0</v>
      </c>
    </row>
    <row r="184" spans="1:9" x14ac:dyDescent="0.25">
      <c r="A184" s="19" t="s">
        <v>170</v>
      </c>
      <c r="B184" s="20" t="s">
        <v>171</v>
      </c>
      <c r="C184" s="21" t="s">
        <v>128</v>
      </c>
      <c r="D184" s="22">
        <v>400</v>
      </c>
      <c r="E184" s="22">
        <v>2</v>
      </c>
      <c r="F184" s="23">
        <v>0.03</v>
      </c>
      <c r="G184" s="23">
        <f t="shared" si="7"/>
        <v>24</v>
      </c>
      <c r="H184" s="23">
        <v>0</v>
      </c>
      <c r="I184" s="23">
        <v>0</v>
      </c>
    </row>
    <row r="185" spans="1:9" x14ac:dyDescent="0.25">
      <c r="A185" s="19" t="s">
        <v>172</v>
      </c>
      <c r="B185" s="20" t="s">
        <v>173</v>
      </c>
      <c r="C185" s="21" t="s">
        <v>128</v>
      </c>
      <c r="D185" s="22">
        <v>156</v>
      </c>
      <c r="E185" s="22">
        <v>2</v>
      </c>
      <c r="F185" s="23">
        <v>0.03</v>
      </c>
      <c r="G185" s="23">
        <f t="shared" si="7"/>
        <v>9.36</v>
      </c>
      <c r="H185" s="23">
        <v>0</v>
      </c>
      <c r="I185" s="23">
        <v>0</v>
      </c>
    </row>
    <row r="186" spans="1:9" x14ac:dyDescent="0.25">
      <c r="A186" s="19" t="s">
        <v>174</v>
      </c>
      <c r="B186" s="20" t="s">
        <v>175</v>
      </c>
      <c r="C186" s="21" t="s">
        <v>128</v>
      </c>
      <c r="D186" s="22">
        <v>180</v>
      </c>
      <c r="E186" s="22">
        <v>2</v>
      </c>
      <c r="F186" s="23">
        <v>0.03</v>
      </c>
      <c r="G186" s="23">
        <f t="shared" si="7"/>
        <v>10.799999999999999</v>
      </c>
      <c r="H186" s="23">
        <v>0</v>
      </c>
      <c r="I186" s="23">
        <v>0</v>
      </c>
    </row>
    <row r="187" spans="1:9" x14ac:dyDescent="0.25">
      <c r="A187" s="19" t="s">
        <v>176</v>
      </c>
      <c r="B187" s="20" t="s">
        <v>177</v>
      </c>
      <c r="C187" s="21" t="s">
        <v>128</v>
      </c>
      <c r="D187" s="22">
        <v>148</v>
      </c>
      <c r="E187" s="22">
        <v>2</v>
      </c>
      <c r="F187" s="23">
        <v>0.03</v>
      </c>
      <c r="G187" s="23">
        <f t="shared" si="7"/>
        <v>8.879999999999999</v>
      </c>
      <c r="H187" s="23">
        <v>0</v>
      </c>
      <c r="I187" s="23">
        <v>0</v>
      </c>
    </row>
    <row r="188" spans="1:9" x14ac:dyDescent="0.25">
      <c r="A188" s="19" t="s">
        <v>178</v>
      </c>
      <c r="B188" s="20" t="s">
        <v>179</v>
      </c>
      <c r="C188" s="21" t="s">
        <v>128</v>
      </c>
      <c r="D188" s="22">
        <v>1657</v>
      </c>
      <c r="E188" s="22">
        <v>2</v>
      </c>
      <c r="F188" s="23">
        <v>0.03</v>
      </c>
      <c r="G188" s="23">
        <f t="shared" si="7"/>
        <v>99.42</v>
      </c>
      <c r="H188" s="23">
        <v>0</v>
      </c>
      <c r="I188" s="23">
        <v>0</v>
      </c>
    </row>
    <row r="189" spans="1:9" x14ac:dyDescent="0.25">
      <c r="A189" s="19" t="s">
        <v>180</v>
      </c>
      <c r="B189" s="20" t="s">
        <v>181</v>
      </c>
      <c r="C189" s="21" t="s">
        <v>128</v>
      </c>
      <c r="D189" s="22">
        <v>1003</v>
      </c>
      <c r="E189" s="22">
        <v>2</v>
      </c>
      <c r="F189" s="23">
        <v>0.03</v>
      </c>
      <c r="G189" s="23">
        <f t="shared" si="7"/>
        <v>60.18</v>
      </c>
      <c r="H189" s="23">
        <v>0</v>
      </c>
      <c r="I189" s="23">
        <v>0</v>
      </c>
    </row>
    <row r="190" spans="1:9" x14ac:dyDescent="0.25">
      <c r="A190" s="19" t="s">
        <v>182</v>
      </c>
      <c r="B190" s="20" t="s">
        <v>183</v>
      </c>
      <c r="C190" s="21" t="s">
        <v>128</v>
      </c>
      <c r="D190" s="22">
        <v>121</v>
      </c>
      <c r="E190" s="22">
        <v>2</v>
      </c>
      <c r="F190" s="23">
        <v>0.03</v>
      </c>
      <c r="G190" s="23">
        <f t="shared" si="7"/>
        <v>7.26</v>
      </c>
      <c r="H190" s="23">
        <v>0</v>
      </c>
      <c r="I190" s="23">
        <v>0</v>
      </c>
    </row>
    <row r="191" spans="1:9" x14ac:dyDescent="0.25">
      <c r="A191" s="19" t="s">
        <v>184</v>
      </c>
      <c r="B191" s="20" t="s">
        <v>185</v>
      </c>
      <c r="C191" s="21" t="s">
        <v>128</v>
      </c>
      <c r="D191" s="22">
        <v>212</v>
      </c>
      <c r="E191" s="22">
        <v>2</v>
      </c>
      <c r="F191" s="23">
        <v>0.03</v>
      </c>
      <c r="G191" s="23">
        <f t="shared" si="7"/>
        <v>12.719999999999999</v>
      </c>
      <c r="H191" s="23">
        <v>0</v>
      </c>
      <c r="I191" s="23">
        <v>0</v>
      </c>
    </row>
    <row r="192" spans="1:9" x14ac:dyDescent="0.25">
      <c r="A192" s="19" t="s">
        <v>186</v>
      </c>
      <c r="B192" s="20" t="s">
        <v>187</v>
      </c>
      <c r="C192" s="21" t="s">
        <v>128</v>
      </c>
      <c r="D192" s="22">
        <v>547</v>
      </c>
      <c r="E192" s="22">
        <v>2</v>
      </c>
      <c r="F192" s="23">
        <v>0.03</v>
      </c>
      <c r="G192" s="23">
        <f t="shared" si="7"/>
        <v>32.82</v>
      </c>
      <c r="H192" s="23">
        <v>0</v>
      </c>
      <c r="I192" s="23">
        <v>0</v>
      </c>
    </row>
    <row r="193" spans="1:9" x14ac:dyDescent="0.25">
      <c r="A193" s="19" t="s">
        <v>188</v>
      </c>
      <c r="B193" s="20" t="s">
        <v>189</v>
      </c>
      <c r="C193" s="21" t="s">
        <v>128</v>
      </c>
      <c r="D193" s="22">
        <v>246</v>
      </c>
      <c r="E193" s="22">
        <v>2</v>
      </c>
      <c r="F193" s="23">
        <v>0.03</v>
      </c>
      <c r="G193" s="23">
        <f t="shared" si="7"/>
        <v>14.76</v>
      </c>
      <c r="H193" s="23">
        <v>0</v>
      </c>
      <c r="I193" s="23">
        <v>0</v>
      </c>
    </row>
    <row r="194" spans="1:9" x14ac:dyDescent="0.25">
      <c r="A194" s="19" t="s">
        <v>190</v>
      </c>
      <c r="B194" s="20" t="s">
        <v>191</v>
      </c>
      <c r="C194" s="21" t="s">
        <v>128</v>
      </c>
      <c r="D194" s="22">
        <v>1640</v>
      </c>
      <c r="E194" s="22">
        <v>2</v>
      </c>
      <c r="F194" s="23">
        <v>0.03</v>
      </c>
      <c r="G194" s="23">
        <f t="shared" si="7"/>
        <v>98.399999999999991</v>
      </c>
      <c r="H194" s="23">
        <v>0</v>
      </c>
      <c r="I194" s="23">
        <v>0</v>
      </c>
    </row>
    <row r="195" spans="1:9" x14ac:dyDescent="0.25">
      <c r="A195" s="19" t="s">
        <v>192</v>
      </c>
      <c r="B195" s="20" t="s">
        <v>193</v>
      </c>
      <c r="C195" s="21" t="s">
        <v>128</v>
      </c>
      <c r="D195" s="22">
        <v>97</v>
      </c>
      <c r="E195" s="22">
        <v>2</v>
      </c>
      <c r="F195" s="23">
        <v>0.03</v>
      </c>
      <c r="G195" s="23">
        <f t="shared" si="7"/>
        <v>5.8199999999999994</v>
      </c>
      <c r="H195" s="23">
        <v>0</v>
      </c>
      <c r="I195" s="23">
        <v>0</v>
      </c>
    </row>
    <row r="196" spans="1:9" x14ac:dyDescent="0.25">
      <c r="A196" s="19" t="s">
        <v>194</v>
      </c>
      <c r="B196" s="20" t="s">
        <v>195</v>
      </c>
      <c r="C196" s="21" t="s">
        <v>128</v>
      </c>
      <c r="D196" s="22">
        <v>78</v>
      </c>
      <c r="E196" s="22">
        <v>2</v>
      </c>
      <c r="F196" s="23">
        <v>0.03</v>
      </c>
      <c r="G196" s="23">
        <f t="shared" si="7"/>
        <v>4.68</v>
      </c>
      <c r="H196" s="23">
        <v>0</v>
      </c>
      <c r="I196" s="23">
        <v>0</v>
      </c>
    </row>
    <row r="197" spans="1:9" x14ac:dyDescent="0.25">
      <c r="A197" s="19" t="s">
        <v>196</v>
      </c>
      <c r="B197" s="20" t="s">
        <v>197</v>
      </c>
      <c r="C197" s="21" t="s">
        <v>128</v>
      </c>
      <c r="D197" s="22">
        <v>234</v>
      </c>
      <c r="E197" s="22">
        <v>2</v>
      </c>
      <c r="F197" s="23">
        <v>0.03</v>
      </c>
      <c r="G197" s="23">
        <f t="shared" si="7"/>
        <v>14.04</v>
      </c>
      <c r="H197" s="23">
        <v>0</v>
      </c>
      <c r="I197" s="23">
        <v>0</v>
      </c>
    </row>
    <row r="198" spans="1:9" x14ac:dyDescent="0.25">
      <c r="A198" s="19" t="s">
        <v>198</v>
      </c>
      <c r="B198" s="20" t="s">
        <v>199</v>
      </c>
      <c r="C198" s="21" t="s">
        <v>128</v>
      </c>
      <c r="D198" s="22">
        <v>168</v>
      </c>
      <c r="E198" s="22">
        <v>2</v>
      </c>
      <c r="F198" s="23">
        <v>0.03</v>
      </c>
      <c r="G198" s="23">
        <f t="shared" si="7"/>
        <v>10.08</v>
      </c>
      <c r="H198" s="23">
        <v>0</v>
      </c>
      <c r="I198" s="23">
        <v>0</v>
      </c>
    </row>
    <row r="199" spans="1:9" x14ac:dyDescent="0.25">
      <c r="A199" s="25" t="s">
        <v>200</v>
      </c>
      <c r="B199" s="26" t="s">
        <v>201</v>
      </c>
      <c r="C199" s="27" t="s">
        <v>128</v>
      </c>
      <c r="D199" s="28">
        <v>141</v>
      </c>
      <c r="E199" s="28">
        <v>2</v>
      </c>
      <c r="F199" s="29">
        <v>0.03</v>
      </c>
      <c r="G199" s="29">
        <f t="shared" si="7"/>
        <v>8.4599999999999991</v>
      </c>
      <c r="H199" s="23">
        <v>0</v>
      </c>
      <c r="I199" s="23">
        <v>0</v>
      </c>
    </row>
    <row r="200" spans="1:9" x14ac:dyDescent="0.25">
      <c r="A200" s="168"/>
      <c r="B200" s="169"/>
      <c r="C200" s="170"/>
      <c r="D200" s="319" t="s">
        <v>202</v>
      </c>
      <c r="E200" s="319"/>
      <c r="F200" s="319"/>
      <c r="G200" s="172">
        <f>SUM(G183:G199)</f>
        <v>437.93999999999994</v>
      </c>
      <c r="H200" s="172"/>
      <c r="I200" s="172">
        <v>0</v>
      </c>
    </row>
    <row r="201" spans="1:9" x14ac:dyDescent="0.25">
      <c r="A201" s="69"/>
      <c r="B201" s="70"/>
      <c r="C201" s="55"/>
      <c r="D201" s="79"/>
      <c r="E201" s="79"/>
      <c r="F201" s="79"/>
      <c r="G201" s="80"/>
      <c r="H201" s="80"/>
      <c r="I201" s="80"/>
    </row>
    <row r="202" spans="1:9" x14ac:dyDescent="0.25">
      <c r="A202" s="4" t="s">
        <v>73</v>
      </c>
      <c r="B202" s="5" t="s">
        <v>120</v>
      </c>
      <c r="C202" s="11"/>
      <c r="D202" s="12"/>
      <c r="E202" s="12"/>
      <c r="F202" s="162"/>
      <c r="G202" s="162"/>
      <c r="H202" s="162"/>
      <c r="I202" s="162"/>
    </row>
    <row r="203" spans="1:9" x14ac:dyDescent="0.25">
      <c r="B203" s="5"/>
      <c r="C203" s="11"/>
      <c r="D203" s="12"/>
      <c r="E203" s="12"/>
      <c r="F203" s="162"/>
      <c r="G203" s="162"/>
      <c r="H203" s="162"/>
      <c r="I203" s="162"/>
    </row>
    <row r="204" spans="1:9" x14ac:dyDescent="0.25">
      <c r="B204" s="10" t="s">
        <v>206</v>
      </c>
      <c r="C204" s="11"/>
      <c r="D204" s="320" t="s">
        <v>207</v>
      </c>
      <c r="E204" s="320"/>
      <c r="F204" s="320"/>
      <c r="G204" s="162"/>
      <c r="H204" s="162"/>
      <c r="I204" s="162"/>
    </row>
    <row r="205" spans="1:9" x14ac:dyDescent="0.25">
      <c r="A205" s="84"/>
      <c r="B205" s="321" t="s">
        <v>208</v>
      </c>
      <c r="C205" s="321"/>
      <c r="D205" s="322" t="s">
        <v>209</v>
      </c>
      <c r="E205" s="322"/>
      <c r="F205" s="322"/>
      <c r="G205" s="174">
        <v>20</v>
      </c>
      <c r="H205" s="171"/>
      <c r="I205" s="209">
        <v>0</v>
      </c>
    </row>
    <row r="206" spans="1:9" x14ac:dyDescent="0.25">
      <c r="A206" s="4"/>
      <c r="B206" s="5" t="s">
        <v>122</v>
      </c>
      <c r="C206" s="6"/>
      <c r="D206" s="7"/>
      <c r="E206" s="7"/>
      <c r="F206" s="8"/>
      <c r="G206" s="8">
        <f>SUM(G202:G205)</f>
        <v>20</v>
      </c>
      <c r="H206" s="8"/>
      <c r="I206" s="8"/>
    </row>
    <row r="207" spans="1:9" x14ac:dyDescent="0.25">
      <c r="A207" s="69"/>
      <c r="B207" s="169"/>
      <c r="C207" s="170"/>
      <c r="D207" s="171"/>
      <c r="E207" s="171"/>
      <c r="F207" s="171"/>
      <c r="G207"/>
      <c r="H207"/>
      <c r="I207"/>
    </row>
    <row r="208" spans="1:9" x14ac:dyDescent="0.25">
      <c r="A208" s="69"/>
      <c r="B208" s="169"/>
      <c r="C208" s="310" t="s">
        <v>210</v>
      </c>
      <c r="D208" s="310"/>
      <c r="E208" s="310"/>
      <c r="F208" s="310"/>
      <c r="G208" s="173">
        <f>G200+G180+G166+G206</f>
        <v>21260.82</v>
      </c>
      <c r="H208" s="173"/>
      <c r="I208" s="173">
        <f>+I166+I180+I200</f>
        <v>19568.555000000004</v>
      </c>
    </row>
    <row r="209" spans="1:9" x14ac:dyDescent="0.25">
      <c r="A209" s="69"/>
      <c r="B209" s="70"/>
      <c r="C209" s="55"/>
      <c r="D209" s="78"/>
      <c r="E209" s="78"/>
      <c r="F209" s="78"/>
    </row>
    <row r="210" spans="1:9" x14ac:dyDescent="0.25">
      <c r="C210" s="11"/>
      <c r="D210" s="12"/>
      <c r="E210" s="12"/>
      <c r="F210" s="162"/>
      <c r="G210" s="162"/>
      <c r="H210" s="162"/>
      <c r="I210" s="162"/>
    </row>
    <row r="211" spans="1:9" x14ac:dyDescent="0.25">
      <c r="A211" s="72" t="s">
        <v>211</v>
      </c>
      <c r="B211" s="301" t="s">
        <v>212</v>
      </c>
      <c r="C211" s="301"/>
      <c r="D211" s="301"/>
      <c r="E211" s="301"/>
      <c r="F211" s="301"/>
      <c r="G211" s="301"/>
      <c r="H211" s="193"/>
      <c r="I211" s="193"/>
    </row>
    <row r="212" spans="1:9" x14ac:dyDescent="0.25">
      <c r="C212" s="11"/>
      <c r="D212" s="12"/>
      <c r="E212" s="12"/>
      <c r="F212" s="162"/>
      <c r="G212" s="162"/>
      <c r="H212" s="162"/>
      <c r="I212" s="162"/>
    </row>
    <row r="213" spans="1:9" x14ac:dyDescent="0.25">
      <c r="A213" s="4" t="s">
        <v>89</v>
      </c>
      <c r="B213" s="5" t="s">
        <v>213</v>
      </c>
      <c r="C213" s="6"/>
      <c r="D213" s="7"/>
      <c r="E213" s="7"/>
      <c r="F213" s="8"/>
      <c r="G213" s="8"/>
      <c r="H213" s="8"/>
      <c r="I213" s="8"/>
    </row>
    <row r="214" spans="1:9" x14ac:dyDescent="0.25">
      <c r="A214" s="4"/>
      <c r="B214" s="5"/>
      <c r="C214" s="6"/>
      <c r="D214" s="7"/>
      <c r="E214" s="7"/>
      <c r="F214" s="8"/>
      <c r="G214" s="8"/>
      <c r="H214" s="8"/>
      <c r="I214" s="8"/>
    </row>
    <row r="215" spans="1:9" x14ac:dyDescent="0.25">
      <c r="A215" s="9" t="s">
        <v>13</v>
      </c>
      <c r="B215" s="10" t="s">
        <v>214</v>
      </c>
      <c r="C215" s="11" t="s">
        <v>499</v>
      </c>
      <c r="D215" s="12">
        <v>900</v>
      </c>
      <c r="E215" s="12">
        <v>110</v>
      </c>
      <c r="F215" s="162">
        <v>0.02</v>
      </c>
      <c r="G215" s="23">
        <v>1980</v>
      </c>
      <c r="H215" s="23">
        <v>105</v>
      </c>
      <c r="I215" s="23">
        <v>1890</v>
      </c>
    </row>
    <row r="216" spans="1:9" x14ac:dyDescent="0.25">
      <c r="A216" s="13" t="s">
        <v>17</v>
      </c>
      <c r="B216" s="14" t="s">
        <v>216</v>
      </c>
      <c r="C216" s="15" t="s">
        <v>499</v>
      </c>
      <c r="D216" s="16">
        <v>4882</v>
      </c>
      <c r="E216" s="16">
        <v>32</v>
      </c>
      <c r="F216" s="17">
        <v>0.01</v>
      </c>
      <c r="G216" s="17">
        <v>1562.24</v>
      </c>
      <c r="H216" s="49">
        <v>61</v>
      </c>
      <c r="I216" s="49">
        <v>2978.02</v>
      </c>
    </row>
    <row r="217" spans="1:9" x14ac:dyDescent="0.25">
      <c r="A217" s="4"/>
      <c r="B217" s="5" t="s">
        <v>217</v>
      </c>
      <c r="C217" s="6"/>
      <c r="D217" s="7"/>
      <c r="E217" s="7"/>
      <c r="F217" s="8"/>
      <c r="G217" s="8">
        <v>3542.24</v>
      </c>
      <c r="H217" s="8"/>
      <c r="I217" s="8">
        <v>4868.0200000000004</v>
      </c>
    </row>
    <row r="218" spans="1:9" x14ac:dyDescent="0.25">
      <c r="A218" s="85"/>
      <c r="B218" s="86"/>
      <c r="C218" s="54"/>
      <c r="D218" s="71"/>
      <c r="E218" s="71"/>
      <c r="F218" s="71"/>
      <c r="G218" s="71"/>
      <c r="H218" s="71"/>
      <c r="I218" s="71"/>
    </row>
    <row r="219" spans="1:9" x14ac:dyDescent="0.25">
      <c r="A219" s="72" t="s">
        <v>218</v>
      </c>
      <c r="B219" s="87" t="s">
        <v>219</v>
      </c>
      <c r="C219" s="87"/>
      <c r="D219" s="87"/>
      <c r="E219" s="87"/>
      <c r="F219" s="87"/>
      <c r="G219" s="87"/>
      <c r="H219" s="87"/>
      <c r="I219" s="87"/>
    </row>
    <row r="220" spans="1:9" x14ac:dyDescent="0.25">
      <c r="C220" s="11"/>
      <c r="D220" s="12"/>
      <c r="E220" s="12"/>
      <c r="F220" s="162"/>
      <c r="G220" s="162"/>
      <c r="H220" s="162"/>
      <c r="I220" s="162"/>
    </row>
    <row r="221" spans="1:9" ht="89.25" x14ac:dyDescent="0.25">
      <c r="A221" s="9" t="s">
        <v>13</v>
      </c>
      <c r="B221" s="10" t="s">
        <v>220</v>
      </c>
      <c r="C221" s="11"/>
      <c r="D221" s="22"/>
      <c r="E221" s="12"/>
      <c r="F221" s="162"/>
      <c r="G221" s="162"/>
      <c r="H221" s="162"/>
      <c r="I221" s="162"/>
    </row>
    <row r="222" spans="1:9" x14ac:dyDescent="0.25">
      <c r="B222" s="10" t="s">
        <v>221</v>
      </c>
      <c r="C222" s="11" t="s">
        <v>222</v>
      </c>
      <c r="D222" s="12">
        <v>12</v>
      </c>
      <c r="E222" s="12"/>
      <c r="F222" s="162">
        <v>12.36</v>
      </c>
      <c r="G222" s="162">
        <v>148.32</v>
      </c>
      <c r="H222" s="162">
        <v>299</v>
      </c>
      <c r="I222" s="162">
        <v>3695.64</v>
      </c>
    </row>
    <row r="223" spans="1:9" x14ac:dyDescent="0.25">
      <c r="B223" s="10" t="s">
        <v>223</v>
      </c>
      <c r="C223" s="11" t="s">
        <v>222</v>
      </c>
      <c r="D223" s="12">
        <v>4</v>
      </c>
      <c r="E223" s="12"/>
      <c r="F223" s="162">
        <v>42.24</v>
      </c>
      <c r="G223" s="162">
        <v>168.96</v>
      </c>
      <c r="H223" s="162">
        <v>40</v>
      </c>
      <c r="I223" s="162">
        <v>1689.6000000000001</v>
      </c>
    </row>
    <row r="224" spans="1:9" x14ac:dyDescent="0.25">
      <c r="B224" s="10" t="s">
        <v>224</v>
      </c>
      <c r="C224" s="11"/>
      <c r="D224" s="22"/>
      <c r="E224" s="12"/>
      <c r="F224" s="162"/>
      <c r="G224" s="162">
        <v>15</v>
      </c>
      <c r="H224" s="162">
        <v>0</v>
      </c>
      <c r="I224" s="162">
        <v>0</v>
      </c>
    </row>
    <row r="225" spans="1:9" x14ac:dyDescent="0.25">
      <c r="B225" s="10" t="s">
        <v>496</v>
      </c>
      <c r="C225" s="186" t="s">
        <v>497</v>
      </c>
      <c r="D225" s="23">
        <v>1</v>
      </c>
      <c r="E225" s="12"/>
      <c r="F225" s="162">
        <v>24000</v>
      </c>
      <c r="G225" s="162">
        <f>F225*D225</f>
        <v>24000</v>
      </c>
      <c r="H225" s="162"/>
      <c r="I225" s="210">
        <v>16301.048000000001</v>
      </c>
    </row>
    <row r="226" spans="1:9" x14ac:dyDescent="0.25">
      <c r="A226" s="13"/>
      <c r="B226" s="14"/>
      <c r="C226" s="15"/>
      <c r="D226" s="16"/>
      <c r="E226" s="16"/>
      <c r="F226" s="17"/>
      <c r="G226" s="17"/>
      <c r="H226" s="49"/>
      <c r="I226" s="49"/>
    </row>
    <row r="227" spans="1:9" x14ac:dyDescent="0.25">
      <c r="A227" s="4"/>
      <c r="B227" s="306" t="s">
        <v>225</v>
      </c>
      <c r="C227" s="306"/>
      <c r="D227" s="7"/>
      <c r="E227" s="7"/>
      <c r="F227" s="8"/>
      <c r="G227" s="8">
        <f>SUM(G221:G226)</f>
        <v>24332.28</v>
      </c>
      <c r="H227" s="8"/>
      <c r="I227" s="8">
        <f>SUM(I222:I226)</f>
        <v>21686.288</v>
      </c>
    </row>
    <row r="228" spans="1:9" x14ac:dyDescent="0.25">
      <c r="A228" s="4"/>
      <c r="B228" s="33"/>
      <c r="C228" s="33"/>
      <c r="D228" s="7"/>
      <c r="E228" s="7"/>
      <c r="F228" s="8"/>
      <c r="G228" s="8"/>
      <c r="H228" s="8"/>
      <c r="I228" s="8"/>
    </row>
    <row r="229" spans="1:9" x14ac:dyDescent="0.25">
      <c r="A229" s="69"/>
      <c r="B229" s="70"/>
      <c r="D229" s="162"/>
      <c r="E229" s="162"/>
      <c r="F229" s="162"/>
      <c r="G229" s="162"/>
      <c r="H229" s="162"/>
      <c r="I229" s="162"/>
    </row>
    <row r="230" spans="1:9" x14ac:dyDescent="0.25">
      <c r="A230" s="60" t="s">
        <v>0</v>
      </c>
      <c r="B230" s="304" t="s">
        <v>226</v>
      </c>
      <c r="C230" s="88" t="s">
        <v>2</v>
      </c>
      <c r="D230" s="315" t="s">
        <v>3</v>
      </c>
      <c r="E230" s="89"/>
      <c r="F230" s="315" t="s">
        <v>4</v>
      </c>
      <c r="G230" s="315"/>
      <c r="H230" s="283" t="s">
        <v>506</v>
      </c>
      <c r="I230" s="283"/>
    </row>
    <row r="231" spans="1:9" x14ac:dyDescent="0.25">
      <c r="A231" s="64" t="s">
        <v>5</v>
      </c>
      <c r="B231" s="304"/>
      <c r="C231" s="90" t="s">
        <v>6</v>
      </c>
      <c r="D231" s="315"/>
      <c r="E231" s="91"/>
      <c r="F231" s="91" t="s">
        <v>105</v>
      </c>
      <c r="G231" s="91" t="s">
        <v>106</v>
      </c>
      <c r="H231" s="206" t="s">
        <v>101</v>
      </c>
      <c r="I231" s="207" t="s">
        <v>507</v>
      </c>
    </row>
    <row r="232" spans="1:9" x14ac:dyDescent="0.25">
      <c r="A232" s="92"/>
      <c r="B232" s="70"/>
      <c r="C232" s="88"/>
      <c r="D232" s="93"/>
      <c r="E232" s="93"/>
      <c r="F232" s="94"/>
      <c r="G232" s="94"/>
      <c r="H232" s="212"/>
      <c r="I232" s="93"/>
    </row>
    <row r="233" spans="1:9" ht="15" customHeight="1" x14ac:dyDescent="0.25">
      <c r="A233" s="95" t="s">
        <v>227</v>
      </c>
      <c r="B233" s="316" t="s">
        <v>508</v>
      </c>
      <c r="C233" s="317"/>
      <c r="D233" s="317"/>
      <c r="E233" s="317"/>
      <c r="F233" s="318"/>
      <c r="G233" s="36"/>
      <c r="H233" s="213"/>
      <c r="I233" s="162"/>
    </row>
    <row r="234" spans="1:9" x14ac:dyDescent="0.25">
      <c r="A234" s="34"/>
      <c r="B234" s="44"/>
      <c r="C234" s="35"/>
      <c r="D234" s="12"/>
      <c r="E234" s="12"/>
      <c r="F234" s="36"/>
      <c r="G234" s="36"/>
      <c r="H234" s="213"/>
      <c r="I234" s="162"/>
    </row>
    <row r="235" spans="1:9" x14ac:dyDescent="0.25">
      <c r="A235" s="34"/>
      <c r="B235" s="33" t="s">
        <v>477</v>
      </c>
      <c r="C235" s="35"/>
      <c r="D235" s="12"/>
      <c r="E235" s="12"/>
      <c r="F235" s="36"/>
      <c r="G235" s="36"/>
      <c r="H235" s="213"/>
      <c r="I235" s="162"/>
    </row>
    <row r="236" spans="1:9" x14ac:dyDescent="0.25">
      <c r="A236" s="34"/>
      <c r="B236" s="44"/>
      <c r="C236" s="35"/>
      <c r="D236" s="12"/>
      <c r="E236" s="12"/>
      <c r="F236" s="36"/>
      <c r="G236" s="36"/>
      <c r="H236" s="213"/>
      <c r="I236" s="162"/>
    </row>
    <row r="237" spans="1:9" ht="51" x14ac:dyDescent="0.25">
      <c r="A237" s="34" t="s">
        <v>13</v>
      </c>
      <c r="B237" s="10" t="s">
        <v>229</v>
      </c>
      <c r="C237" s="35"/>
      <c r="D237" s="12"/>
      <c r="E237" s="12"/>
      <c r="F237" s="36"/>
      <c r="G237" s="36"/>
      <c r="H237" s="213"/>
      <c r="I237" s="162"/>
    </row>
    <row r="238" spans="1:9" x14ac:dyDescent="0.25">
      <c r="A238" s="34"/>
      <c r="B238" s="44"/>
      <c r="C238" s="35" t="s">
        <v>222</v>
      </c>
      <c r="D238" s="12">
        <v>56</v>
      </c>
      <c r="E238" s="12"/>
      <c r="F238" s="36">
        <v>65</v>
      </c>
      <c r="G238" s="36">
        <v>3640</v>
      </c>
      <c r="H238" s="213">
        <v>24</v>
      </c>
      <c r="I238" s="162">
        <v>1560</v>
      </c>
    </row>
    <row r="239" spans="1:9" x14ac:dyDescent="0.25">
      <c r="A239" s="34"/>
      <c r="B239" s="44"/>
      <c r="C239" s="35"/>
      <c r="D239" s="12"/>
      <c r="E239" s="12"/>
      <c r="F239" s="36"/>
      <c r="G239" s="36"/>
      <c r="H239" s="213"/>
      <c r="I239" s="162"/>
    </row>
    <row r="240" spans="1:9" ht="38.25" x14ac:dyDescent="0.25">
      <c r="A240" s="34" t="s">
        <v>17</v>
      </c>
      <c r="B240" s="10" t="s">
        <v>231</v>
      </c>
      <c r="C240" s="35"/>
      <c r="D240" s="12"/>
      <c r="E240" s="12"/>
      <c r="F240" s="36"/>
      <c r="G240" s="36"/>
      <c r="H240" s="213"/>
      <c r="I240" s="162"/>
    </row>
    <row r="241" spans="1:9" x14ac:dyDescent="0.25">
      <c r="A241" s="34"/>
      <c r="B241" s="44"/>
      <c r="C241" s="35" t="s">
        <v>222</v>
      </c>
      <c r="D241" s="12">
        <v>40</v>
      </c>
      <c r="E241" s="12"/>
      <c r="F241" s="36">
        <v>55</v>
      </c>
      <c r="G241" s="36">
        <v>2200</v>
      </c>
      <c r="H241" s="213">
        <v>24</v>
      </c>
      <c r="I241" s="162">
        <v>1320</v>
      </c>
    </row>
    <row r="242" spans="1:9" x14ac:dyDescent="0.25">
      <c r="A242" s="34"/>
      <c r="B242" s="44"/>
      <c r="C242" s="35"/>
      <c r="D242" s="12"/>
      <c r="E242" s="12"/>
      <c r="F242" s="36"/>
      <c r="G242" s="36"/>
      <c r="H242" s="213"/>
      <c r="I242" s="162"/>
    </row>
    <row r="243" spans="1:9" ht="38.25" x14ac:dyDescent="0.25">
      <c r="A243" s="34" t="s">
        <v>19</v>
      </c>
      <c r="B243" s="10" t="s">
        <v>232</v>
      </c>
      <c r="C243" s="35"/>
      <c r="D243" s="12"/>
      <c r="E243" s="12"/>
      <c r="F243" s="36"/>
      <c r="G243" s="36"/>
      <c r="H243" s="213"/>
      <c r="I243" s="162"/>
    </row>
    <row r="244" spans="1:9" x14ac:dyDescent="0.25">
      <c r="A244" s="34"/>
      <c r="B244" s="44"/>
      <c r="C244" s="35" t="s">
        <v>222</v>
      </c>
      <c r="D244" s="12">
        <v>32</v>
      </c>
      <c r="E244" s="12"/>
      <c r="F244" s="36">
        <v>55</v>
      </c>
      <c r="G244" s="36">
        <v>1760</v>
      </c>
      <c r="H244" s="213">
        <v>92</v>
      </c>
      <c r="I244" s="162">
        <v>5060</v>
      </c>
    </row>
    <row r="245" spans="1:9" x14ac:dyDescent="0.25">
      <c r="A245" s="159"/>
      <c r="B245" s="164"/>
      <c r="C245" s="160"/>
      <c r="D245" s="12"/>
      <c r="E245" s="12"/>
      <c r="F245" s="36"/>
      <c r="G245" s="36"/>
      <c r="H245" s="213"/>
      <c r="I245" s="162"/>
    </row>
    <row r="246" spans="1:9" ht="25.5" x14ac:dyDescent="0.25">
      <c r="A246" s="159" t="s">
        <v>21</v>
      </c>
      <c r="B246" s="161" t="s">
        <v>238</v>
      </c>
      <c r="C246" s="160"/>
      <c r="D246" s="12"/>
      <c r="E246" s="12"/>
      <c r="F246" s="36"/>
      <c r="G246" s="36"/>
      <c r="H246" s="213"/>
      <c r="I246" s="162"/>
    </row>
    <row r="247" spans="1:9" x14ac:dyDescent="0.25">
      <c r="A247" s="34"/>
      <c r="B247" s="5"/>
      <c r="C247" s="35" t="s">
        <v>222</v>
      </c>
      <c r="D247" s="12">
        <v>56</v>
      </c>
      <c r="E247" s="12"/>
      <c r="F247" s="36">
        <v>80</v>
      </c>
      <c r="G247" s="36">
        <v>4480</v>
      </c>
      <c r="H247" s="213">
        <v>13</v>
      </c>
      <c r="I247" s="162">
        <v>1040</v>
      </c>
    </row>
    <row r="248" spans="1:9" x14ac:dyDescent="0.25">
      <c r="A248" s="159"/>
      <c r="B248" s="161"/>
      <c r="C248" s="160"/>
      <c r="D248" s="12"/>
      <c r="E248" s="12"/>
      <c r="F248" s="36"/>
      <c r="G248" s="36"/>
      <c r="H248" s="213"/>
      <c r="I248" s="162"/>
    </row>
    <row r="249" spans="1:9" x14ac:dyDescent="0.25">
      <c r="A249" s="159" t="s">
        <v>23</v>
      </c>
      <c r="B249" s="161" t="s">
        <v>478</v>
      </c>
      <c r="C249" s="160"/>
      <c r="D249" s="12"/>
      <c r="E249" s="12"/>
      <c r="F249" s="36"/>
      <c r="G249" s="36"/>
      <c r="H249" s="213"/>
      <c r="I249" s="162"/>
    </row>
    <row r="250" spans="1:9" x14ac:dyDescent="0.25">
      <c r="A250" s="34"/>
      <c r="B250" s="5"/>
      <c r="C250" s="35" t="s">
        <v>222</v>
      </c>
      <c r="D250" s="12">
        <v>32</v>
      </c>
      <c r="E250" s="12"/>
      <c r="F250" s="36">
        <v>70</v>
      </c>
      <c r="G250" s="36">
        <v>2240</v>
      </c>
      <c r="H250" s="213">
        <v>6.5</v>
      </c>
      <c r="I250" s="162">
        <v>455</v>
      </c>
    </row>
    <row r="251" spans="1:9" x14ac:dyDescent="0.25">
      <c r="A251" s="159"/>
      <c r="B251" s="165"/>
      <c r="C251" s="160"/>
      <c r="D251" s="12"/>
      <c r="E251" s="12"/>
      <c r="F251" s="36"/>
      <c r="G251" s="36"/>
      <c r="H251" s="213"/>
      <c r="I251" s="162"/>
    </row>
    <row r="252" spans="1:9" ht="25.5" x14ac:dyDescent="0.25">
      <c r="A252" s="159" t="s">
        <v>25</v>
      </c>
      <c r="B252" s="161" t="s">
        <v>479</v>
      </c>
      <c r="C252" s="160"/>
      <c r="D252" s="12"/>
      <c r="E252" s="12"/>
      <c r="F252" s="36"/>
      <c r="G252" s="36"/>
      <c r="H252" s="213"/>
      <c r="I252" s="162"/>
    </row>
    <row r="253" spans="1:9" x14ac:dyDescent="0.25">
      <c r="A253" s="159"/>
      <c r="B253" s="165"/>
      <c r="C253" s="35" t="s">
        <v>222</v>
      </c>
      <c r="D253" s="12">
        <v>32</v>
      </c>
      <c r="E253" s="12"/>
      <c r="F253" s="36">
        <v>70</v>
      </c>
      <c r="G253" s="36">
        <v>2240</v>
      </c>
      <c r="H253" s="213">
        <v>42</v>
      </c>
      <c r="I253" s="162">
        <v>2940</v>
      </c>
    </row>
    <row r="254" spans="1:9" x14ac:dyDescent="0.25">
      <c r="A254" s="37"/>
      <c r="B254" s="96"/>
      <c r="C254" s="38"/>
      <c r="D254" s="39"/>
      <c r="E254" s="39"/>
      <c r="F254" s="40"/>
      <c r="G254" s="40"/>
      <c r="H254" s="215"/>
      <c r="I254" s="49"/>
    </row>
    <row r="255" spans="1:9" x14ac:dyDescent="0.25">
      <c r="A255" s="34"/>
      <c r="B255" s="9" t="s">
        <v>233</v>
      </c>
      <c r="C255" s="35"/>
      <c r="D255" s="18"/>
      <c r="E255" s="18"/>
      <c r="F255" s="36"/>
      <c r="G255" s="36">
        <v>16560</v>
      </c>
      <c r="H255" s="213"/>
      <c r="I255" s="162">
        <f>+I238+I241+I244+I247+I250+I253</f>
        <v>12375</v>
      </c>
    </row>
    <row r="256" spans="1:9" x14ac:dyDescent="0.25">
      <c r="A256" s="37" t="s">
        <v>137</v>
      </c>
      <c r="B256" s="47" t="s">
        <v>480</v>
      </c>
      <c r="C256" s="38"/>
      <c r="D256" s="39"/>
      <c r="E256" s="39"/>
      <c r="F256" s="40"/>
      <c r="G256" s="40">
        <v>4968</v>
      </c>
      <c r="H256" s="215"/>
      <c r="I256" s="49">
        <v>4968</v>
      </c>
    </row>
    <row r="257" spans="1:9" x14ac:dyDescent="0.25">
      <c r="A257" s="95"/>
      <c r="B257" s="4" t="s">
        <v>234</v>
      </c>
      <c r="C257" s="97"/>
      <c r="D257" s="7"/>
      <c r="E257" s="7"/>
      <c r="F257" s="98"/>
      <c r="G257" s="98">
        <v>21528</v>
      </c>
      <c r="H257" s="214"/>
      <c r="I257" s="8">
        <f>+I255+I256</f>
        <v>17343</v>
      </c>
    </row>
    <row r="258" spans="1:9" x14ac:dyDescent="0.25">
      <c r="A258" s="34"/>
      <c r="B258" s="44"/>
      <c r="C258" s="35"/>
      <c r="D258" s="12"/>
      <c r="E258" s="12"/>
      <c r="F258" s="36"/>
      <c r="G258" s="36"/>
      <c r="H258" s="213"/>
      <c r="I258" s="162"/>
    </row>
    <row r="259" spans="1:9" x14ac:dyDescent="0.25">
      <c r="A259" s="34"/>
      <c r="B259" s="33" t="s">
        <v>481</v>
      </c>
      <c r="C259" s="35"/>
      <c r="D259" s="12"/>
      <c r="E259" s="12"/>
      <c r="F259" s="36"/>
      <c r="G259" s="36"/>
      <c r="H259" s="213"/>
      <c r="I259" s="162"/>
    </row>
    <row r="260" spans="1:9" x14ac:dyDescent="0.25">
      <c r="A260" s="34"/>
      <c r="B260" s="44"/>
      <c r="C260" s="35"/>
      <c r="D260" s="12"/>
      <c r="E260" s="12"/>
      <c r="F260" s="36"/>
      <c r="G260" s="36"/>
      <c r="H260" s="213"/>
      <c r="I260" s="162"/>
    </row>
    <row r="261" spans="1:9" ht="51" x14ac:dyDescent="0.25">
      <c r="A261" s="34" t="s">
        <v>13</v>
      </c>
      <c r="B261" s="10" t="s">
        <v>229</v>
      </c>
      <c r="C261" s="35"/>
      <c r="D261" s="12"/>
      <c r="E261" s="12"/>
      <c r="F261" s="36"/>
      <c r="G261" s="36"/>
      <c r="H261" s="213"/>
      <c r="I261" s="162"/>
    </row>
    <row r="262" spans="1:9" x14ac:dyDescent="0.25">
      <c r="A262" s="34"/>
      <c r="B262" s="44"/>
      <c r="C262" s="35" t="s">
        <v>222</v>
      </c>
      <c r="D262" s="12">
        <v>32</v>
      </c>
      <c r="E262" s="12"/>
      <c r="F262" s="36">
        <v>63</v>
      </c>
      <c r="G262" s="36">
        <v>2016</v>
      </c>
      <c r="H262" s="213">
        <v>10</v>
      </c>
      <c r="I262" s="162">
        <v>630</v>
      </c>
    </row>
    <row r="263" spans="1:9" x14ac:dyDescent="0.25">
      <c r="A263" s="34"/>
      <c r="B263" s="44"/>
      <c r="C263" s="35"/>
      <c r="D263" s="12"/>
      <c r="E263" s="12"/>
      <c r="F263" s="36"/>
      <c r="G263" s="36"/>
      <c r="H263" s="213"/>
      <c r="I263" s="162"/>
    </row>
    <row r="264" spans="1:9" ht="38.25" x14ac:dyDescent="0.25">
      <c r="A264" s="34" t="s">
        <v>19</v>
      </c>
      <c r="B264" s="10" t="s">
        <v>482</v>
      </c>
      <c r="C264" s="35"/>
      <c r="D264" s="12"/>
      <c r="E264" s="12"/>
      <c r="F264" s="36"/>
      <c r="G264" s="36"/>
      <c r="H264" s="213"/>
      <c r="I264" s="162"/>
    </row>
    <row r="265" spans="1:9" x14ac:dyDescent="0.25">
      <c r="A265" s="34"/>
      <c r="B265" s="44"/>
      <c r="C265" s="35" t="s">
        <v>222</v>
      </c>
      <c r="D265" s="12">
        <v>16</v>
      </c>
      <c r="E265" s="12"/>
      <c r="F265" s="36">
        <v>56.5</v>
      </c>
      <c r="G265" s="36">
        <v>904</v>
      </c>
      <c r="H265" s="213">
        <v>0</v>
      </c>
      <c r="I265" s="162">
        <v>0</v>
      </c>
    </row>
    <row r="266" spans="1:9" x14ac:dyDescent="0.25">
      <c r="A266" s="34"/>
      <c r="B266" s="44"/>
      <c r="C266" s="35"/>
      <c r="D266" s="12"/>
      <c r="E266" s="12"/>
      <c r="F266" s="36"/>
      <c r="G266" s="36"/>
      <c r="H266" s="213"/>
      <c r="I266" s="162"/>
    </row>
    <row r="267" spans="1:9" ht="38.25" x14ac:dyDescent="0.25">
      <c r="A267" s="34" t="s">
        <v>21</v>
      </c>
      <c r="B267" s="10" t="s">
        <v>232</v>
      </c>
      <c r="C267" s="35"/>
      <c r="D267" s="12"/>
      <c r="E267" s="12"/>
      <c r="F267" s="36"/>
      <c r="G267" s="36"/>
      <c r="H267" s="213"/>
      <c r="I267" s="162"/>
    </row>
    <row r="268" spans="1:9" x14ac:dyDescent="0.25">
      <c r="A268" s="34"/>
      <c r="B268" s="44"/>
      <c r="C268" s="35" t="s">
        <v>222</v>
      </c>
      <c r="D268" s="12">
        <v>24</v>
      </c>
      <c r="E268" s="12"/>
      <c r="F268" s="36">
        <v>56.5</v>
      </c>
      <c r="G268" s="36">
        <v>1356</v>
      </c>
      <c r="H268" s="213">
        <v>20</v>
      </c>
      <c r="I268" s="162">
        <v>1130</v>
      </c>
    </row>
    <row r="269" spans="1:9" x14ac:dyDescent="0.25">
      <c r="A269" s="37"/>
      <c r="B269" s="96"/>
      <c r="C269" s="38"/>
      <c r="D269" s="39"/>
      <c r="E269" s="39"/>
      <c r="F269" s="40"/>
      <c r="G269" s="40"/>
      <c r="H269" s="215"/>
      <c r="I269" s="49"/>
    </row>
    <row r="270" spans="1:9" x14ac:dyDescent="0.25">
      <c r="A270" s="34"/>
      <c r="B270" s="9" t="s">
        <v>233</v>
      </c>
      <c r="C270" s="35"/>
      <c r="D270" s="18"/>
      <c r="E270" s="18"/>
      <c r="F270" s="36"/>
      <c r="G270" s="36">
        <v>4276</v>
      </c>
      <c r="H270" s="213"/>
      <c r="I270" s="162">
        <f>+I262+I265+I268</f>
        <v>1760</v>
      </c>
    </row>
    <row r="271" spans="1:9" x14ac:dyDescent="0.25">
      <c r="A271" s="37" t="s">
        <v>23</v>
      </c>
      <c r="B271" s="47" t="s">
        <v>480</v>
      </c>
      <c r="C271" s="38"/>
      <c r="D271" s="39"/>
      <c r="E271" s="39"/>
      <c r="F271" s="40"/>
      <c r="G271" s="40">
        <v>1282.8</v>
      </c>
      <c r="H271" s="215"/>
      <c r="I271" s="49">
        <v>1282.8</v>
      </c>
    </row>
    <row r="272" spans="1:9" x14ac:dyDescent="0.25">
      <c r="A272" s="95"/>
      <c r="B272" s="4" t="s">
        <v>500</v>
      </c>
      <c r="C272" s="97"/>
      <c r="D272" s="7"/>
      <c r="E272" s="7"/>
      <c r="F272" s="98"/>
      <c r="G272" s="98">
        <v>5558.8</v>
      </c>
      <c r="H272" s="214"/>
      <c r="I272" s="8">
        <f>+I270+I271</f>
        <v>3042.8</v>
      </c>
    </row>
    <row r="273" spans="1:9" x14ac:dyDescent="0.25">
      <c r="A273" s="34"/>
      <c r="B273" s="44"/>
      <c r="C273" s="35"/>
      <c r="D273" s="12"/>
      <c r="E273" s="12"/>
      <c r="F273" s="36"/>
      <c r="G273" s="36"/>
      <c r="H273" s="213"/>
      <c r="I273" s="162"/>
    </row>
    <row r="274" spans="1:9" x14ac:dyDescent="0.25">
      <c r="A274" s="34"/>
      <c r="B274" s="33" t="s">
        <v>236</v>
      </c>
      <c r="C274" s="35"/>
      <c r="D274" s="12"/>
      <c r="E274" s="12"/>
      <c r="F274" s="36"/>
      <c r="G274" s="36"/>
      <c r="H274" s="213"/>
      <c r="I274" s="162"/>
    </row>
    <row r="275" spans="1:9" x14ac:dyDescent="0.25">
      <c r="A275" s="34"/>
      <c r="B275" s="44"/>
      <c r="C275" s="35"/>
      <c r="D275" s="12"/>
      <c r="E275" s="12"/>
      <c r="F275" s="36"/>
      <c r="G275" s="36"/>
      <c r="H275" s="213"/>
      <c r="I275" s="162"/>
    </row>
    <row r="276" spans="1:9" ht="25.5" x14ac:dyDescent="0.25">
      <c r="A276" s="34" t="s">
        <v>13</v>
      </c>
      <c r="B276" s="10" t="s">
        <v>238</v>
      </c>
      <c r="C276" s="35"/>
      <c r="D276" s="12"/>
      <c r="E276" s="12"/>
      <c r="F276" s="36"/>
      <c r="G276" s="36"/>
      <c r="H276" s="213"/>
      <c r="I276" s="162"/>
    </row>
    <row r="277" spans="1:9" x14ac:dyDescent="0.25">
      <c r="A277" s="34"/>
      <c r="B277" s="44"/>
      <c r="C277" s="35" t="s">
        <v>222</v>
      </c>
      <c r="D277" s="12">
        <v>40</v>
      </c>
      <c r="E277" s="12"/>
      <c r="F277" s="36">
        <v>83.86</v>
      </c>
      <c r="G277" s="36">
        <v>3354.4</v>
      </c>
      <c r="H277" s="213">
        <v>31</v>
      </c>
      <c r="I277" s="162">
        <v>2599.66</v>
      </c>
    </row>
    <row r="278" spans="1:9" x14ac:dyDescent="0.25">
      <c r="A278" s="159"/>
      <c r="B278" s="164"/>
      <c r="C278" s="160"/>
      <c r="D278" s="12"/>
      <c r="E278" s="12"/>
      <c r="F278" s="36"/>
      <c r="G278" s="36"/>
      <c r="H278" s="213"/>
      <c r="I278" s="162"/>
    </row>
    <row r="279" spans="1:9" x14ac:dyDescent="0.25">
      <c r="A279" s="159" t="s">
        <v>17</v>
      </c>
      <c r="B279" s="161" t="s">
        <v>478</v>
      </c>
      <c r="C279" s="160"/>
      <c r="D279" s="12"/>
      <c r="E279" s="12"/>
      <c r="F279" s="36"/>
      <c r="G279" s="36"/>
      <c r="H279" s="213"/>
      <c r="I279" s="162"/>
    </row>
    <row r="280" spans="1:9" x14ac:dyDescent="0.25">
      <c r="A280" s="34"/>
      <c r="B280" s="5"/>
      <c r="C280" s="35" t="s">
        <v>222</v>
      </c>
      <c r="D280" s="12">
        <v>24</v>
      </c>
      <c r="E280" s="12"/>
      <c r="F280" s="36">
        <v>75.349999999999994</v>
      </c>
      <c r="G280" s="36">
        <v>1808.3999999999999</v>
      </c>
      <c r="H280" s="213">
        <v>8</v>
      </c>
      <c r="I280" s="162">
        <v>602.79999999999995</v>
      </c>
    </row>
    <row r="281" spans="1:9" x14ac:dyDescent="0.25">
      <c r="A281" s="34"/>
      <c r="B281" s="44"/>
      <c r="C281" s="35"/>
      <c r="D281" s="12"/>
      <c r="E281" s="12"/>
      <c r="F281" s="36"/>
      <c r="G281" s="36"/>
      <c r="H281" s="213"/>
      <c r="I281" s="162"/>
    </row>
    <row r="282" spans="1:9" ht="25.5" x14ac:dyDescent="0.25">
      <c r="A282" s="34" t="s">
        <v>19</v>
      </c>
      <c r="B282" s="10" t="s">
        <v>230</v>
      </c>
      <c r="C282" s="35"/>
      <c r="D282" s="12"/>
      <c r="E282" s="12"/>
      <c r="F282" s="36"/>
      <c r="G282" s="36"/>
      <c r="H282" s="213"/>
      <c r="I282" s="162"/>
    </row>
    <row r="283" spans="1:9" x14ac:dyDescent="0.25">
      <c r="A283" s="34"/>
      <c r="B283" s="44"/>
      <c r="C283" s="35" t="s">
        <v>222</v>
      </c>
      <c r="D283" s="12">
        <v>32</v>
      </c>
      <c r="E283" s="12"/>
      <c r="F283" s="36">
        <v>75.349999999999994</v>
      </c>
      <c r="G283" s="36">
        <v>2411.1999999999998</v>
      </c>
      <c r="H283" s="213">
        <v>27</v>
      </c>
      <c r="I283" s="162">
        <v>2034.4499999999998</v>
      </c>
    </row>
    <row r="284" spans="1:9" x14ac:dyDescent="0.25">
      <c r="A284" s="34"/>
      <c r="B284" s="44"/>
      <c r="C284" s="35"/>
      <c r="D284" s="12"/>
      <c r="E284" s="12"/>
      <c r="F284" s="36"/>
      <c r="G284" s="36"/>
      <c r="H284" s="213"/>
      <c r="I284" s="162"/>
    </row>
    <row r="285" spans="1:9" ht="25.5" x14ac:dyDescent="0.25">
      <c r="A285" s="34" t="s">
        <v>21</v>
      </c>
      <c r="B285" s="10" t="s">
        <v>239</v>
      </c>
      <c r="C285" s="35"/>
      <c r="D285" s="12"/>
      <c r="E285" s="12"/>
      <c r="F285" s="36"/>
      <c r="G285" s="36"/>
      <c r="H285" s="213"/>
      <c r="I285" s="162"/>
    </row>
    <row r="286" spans="1:9" x14ac:dyDescent="0.25">
      <c r="A286" s="34"/>
      <c r="B286" s="44"/>
      <c r="C286" s="35" t="s">
        <v>222</v>
      </c>
      <c r="D286" s="12">
        <v>23</v>
      </c>
      <c r="E286" s="12"/>
      <c r="F286" s="36">
        <v>44.91</v>
      </c>
      <c r="G286" s="36">
        <v>1032.9299999999998</v>
      </c>
      <c r="H286" s="213">
        <v>47</v>
      </c>
      <c r="I286" s="162">
        <v>2110.77</v>
      </c>
    </row>
    <row r="287" spans="1:9" x14ac:dyDescent="0.25">
      <c r="A287" s="34"/>
      <c r="B287" s="44"/>
      <c r="C287" s="35"/>
      <c r="D287" s="12"/>
      <c r="E287" s="12"/>
      <c r="F287" s="36"/>
      <c r="G287" s="36"/>
      <c r="H287" s="213"/>
      <c r="I287" s="162"/>
    </row>
    <row r="288" spans="1:9" ht="51" x14ac:dyDescent="0.25">
      <c r="A288" s="34" t="s">
        <v>23</v>
      </c>
      <c r="B288" s="10" t="s">
        <v>229</v>
      </c>
      <c r="C288" s="35"/>
      <c r="D288" s="12"/>
      <c r="E288" s="12"/>
      <c r="F288" s="36"/>
      <c r="G288" s="36"/>
      <c r="H288" s="213"/>
      <c r="I288" s="162"/>
    </row>
    <row r="289" spans="1:9" x14ac:dyDescent="0.25">
      <c r="A289" s="34"/>
      <c r="B289" s="44"/>
      <c r="C289" s="35" t="s">
        <v>222</v>
      </c>
      <c r="D289" s="12">
        <v>48</v>
      </c>
      <c r="E289" s="12"/>
      <c r="F289" s="36">
        <v>71.97</v>
      </c>
      <c r="G289" s="36">
        <v>3454.56</v>
      </c>
      <c r="H289" s="213">
        <v>15</v>
      </c>
      <c r="I289" s="162">
        <v>1079.55</v>
      </c>
    </row>
    <row r="290" spans="1:9" x14ac:dyDescent="0.25">
      <c r="A290" s="34"/>
      <c r="B290" s="44"/>
      <c r="C290" s="35"/>
      <c r="D290" s="12"/>
      <c r="E290" s="12"/>
      <c r="F290" s="36"/>
      <c r="G290" s="36"/>
      <c r="H290" s="213"/>
      <c r="I290" s="162"/>
    </row>
    <row r="291" spans="1:9" ht="38.25" x14ac:dyDescent="0.25">
      <c r="A291" s="34" t="s">
        <v>25</v>
      </c>
      <c r="B291" s="10" t="s">
        <v>231</v>
      </c>
      <c r="C291" s="35"/>
      <c r="D291" s="12"/>
      <c r="E291" s="12"/>
      <c r="F291" s="36"/>
      <c r="G291" s="36"/>
      <c r="H291" s="213"/>
      <c r="I291" s="162"/>
    </row>
    <row r="292" spans="1:9" x14ac:dyDescent="0.25">
      <c r="A292" s="34"/>
      <c r="B292" s="44"/>
      <c r="C292" s="35" t="s">
        <v>222</v>
      </c>
      <c r="D292" s="12">
        <v>40</v>
      </c>
      <c r="E292" s="12"/>
      <c r="F292" s="36">
        <v>61</v>
      </c>
      <c r="G292" s="36">
        <v>2440</v>
      </c>
      <c r="H292" s="213">
        <v>0</v>
      </c>
      <c r="I292" s="162">
        <v>0</v>
      </c>
    </row>
    <row r="293" spans="1:9" x14ac:dyDescent="0.25">
      <c r="A293" s="34"/>
      <c r="B293" s="44"/>
      <c r="C293" s="35"/>
      <c r="D293" s="12"/>
      <c r="E293" s="12"/>
      <c r="F293" s="36"/>
      <c r="G293" s="36"/>
      <c r="H293" s="213"/>
      <c r="I293" s="162"/>
    </row>
    <row r="294" spans="1:9" ht="38.25" x14ac:dyDescent="0.25">
      <c r="A294" s="34" t="s">
        <v>30</v>
      </c>
      <c r="B294" s="10" t="s">
        <v>232</v>
      </c>
      <c r="C294" s="35"/>
      <c r="D294" s="12"/>
      <c r="E294" s="12"/>
      <c r="F294" s="36"/>
      <c r="G294" s="36"/>
      <c r="H294" s="213"/>
      <c r="I294" s="162"/>
    </row>
    <row r="295" spans="1:9" x14ac:dyDescent="0.25">
      <c r="A295" s="34"/>
      <c r="B295" s="44"/>
      <c r="C295" s="35" t="s">
        <v>222</v>
      </c>
      <c r="D295" s="12">
        <v>32</v>
      </c>
      <c r="E295" s="12"/>
      <c r="F295" s="36">
        <v>61</v>
      </c>
      <c r="G295" s="36">
        <v>1952</v>
      </c>
      <c r="H295" s="213">
        <v>80</v>
      </c>
      <c r="I295" s="162">
        <v>4880</v>
      </c>
    </row>
    <row r="296" spans="1:9" x14ac:dyDescent="0.25">
      <c r="A296" s="34"/>
      <c r="B296" s="44"/>
      <c r="C296" s="35"/>
      <c r="D296" s="12"/>
      <c r="E296" s="12"/>
      <c r="F296" s="36"/>
      <c r="G296" s="36"/>
      <c r="H296" s="213"/>
      <c r="I296" s="162"/>
    </row>
    <row r="297" spans="1:9" x14ac:dyDescent="0.25">
      <c r="A297" s="34" t="s">
        <v>81</v>
      </c>
      <c r="B297" s="10" t="s">
        <v>240</v>
      </c>
      <c r="C297" s="35"/>
      <c r="D297" s="12"/>
      <c r="E297" s="12"/>
      <c r="F297" s="36"/>
      <c r="G297" s="36"/>
      <c r="H297" s="213"/>
      <c r="I297" s="162"/>
    </row>
    <row r="298" spans="1:9" x14ac:dyDescent="0.25">
      <c r="A298" s="34"/>
      <c r="B298" s="44"/>
      <c r="C298" s="35" t="s">
        <v>222</v>
      </c>
      <c r="D298" s="12">
        <v>64</v>
      </c>
      <c r="E298" s="12"/>
      <c r="F298" s="36">
        <v>12.36</v>
      </c>
      <c r="G298" s="36">
        <v>791.04</v>
      </c>
      <c r="H298" s="213">
        <v>254</v>
      </c>
      <c r="I298" s="162">
        <v>3139.44</v>
      </c>
    </row>
    <row r="299" spans="1:9" x14ac:dyDescent="0.25">
      <c r="A299" s="34"/>
      <c r="B299" s="44"/>
      <c r="C299" s="35"/>
      <c r="D299" s="12"/>
      <c r="E299" s="12"/>
      <c r="F299" s="36"/>
      <c r="G299" s="36"/>
      <c r="H299" s="213"/>
      <c r="I299" s="162"/>
    </row>
    <row r="300" spans="1:9" x14ac:dyDescent="0.25">
      <c r="A300" s="34" t="s">
        <v>86</v>
      </c>
      <c r="B300" s="10" t="s">
        <v>241</v>
      </c>
      <c r="C300" s="35"/>
      <c r="D300" s="12"/>
      <c r="E300" s="12"/>
      <c r="F300" s="36"/>
      <c r="G300" s="36"/>
      <c r="H300" s="213"/>
      <c r="I300" s="162"/>
    </row>
    <row r="301" spans="1:9" x14ac:dyDescent="0.25">
      <c r="A301" s="34"/>
      <c r="B301" s="44"/>
      <c r="C301" s="35" t="s">
        <v>222</v>
      </c>
      <c r="D301" s="12">
        <v>8</v>
      </c>
      <c r="E301" s="12"/>
      <c r="F301" s="36">
        <v>14.32</v>
      </c>
      <c r="G301" s="36">
        <v>114.56</v>
      </c>
      <c r="H301" s="213">
        <v>8</v>
      </c>
      <c r="I301" s="162">
        <v>114.56</v>
      </c>
    </row>
    <row r="302" spans="1:9" x14ac:dyDescent="0.25">
      <c r="A302" s="34"/>
      <c r="B302" s="44"/>
      <c r="C302" s="35"/>
      <c r="D302" s="12"/>
      <c r="E302" s="12"/>
      <c r="F302" s="36"/>
      <c r="G302" s="36"/>
      <c r="H302" s="213"/>
      <c r="I302" s="162"/>
    </row>
    <row r="303" spans="1:9" x14ac:dyDescent="0.25">
      <c r="A303" s="34" t="s">
        <v>137</v>
      </c>
      <c r="B303" s="10" t="s">
        <v>242</v>
      </c>
      <c r="C303" s="35"/>
      <c r="D303" s="12"/>
      <c r="E303" s="12"/>
      <c r="F303" s="36"/>
      <c r="G303" s="36"/>
      <c r="H303" s="213"/>
      <c r="I303" s="162"/>
    </row>
    <row r="304" spans="1:9" x14ac:dyDescent="0.25">
      <c r="A304" s="34"/>
      <c r="B304" s="44"/>
      <c r="C304" s="35" t="s">
        <v>222</v>
      </c>
      <c r="D304" s="12">
        <v>8</v>
      </c>
      <c r="E304" s="12"/>
      <c r="F304" s="36">
        <v>44.91</v>
      </c>
      <c r="G304" s="36">
        <v>359.28</v>
      </c>
      <c r="H304" s="213">
        <v>10</v>
      </c>
      <c r="I304" s="162">
        <v>449.09999999999997</v>
      </c>
    </row>
    <row r="305" spans="1:9" x14ac:dyDescent="0.25">
      <c r="A305" s="34"/>
      <c r="B305" s="44"/>
      <c r="C305" s="35"/>
      <c r="D305" s="12"/>
      <c r="E305" s="12"/>
      <c r="F305" s="36"/>
      <c r="G305" s="36"/>
      <c r="H305" s="213"/>
      <c r="I305" s="162"/>
    </row>
    <row r="306" spans="1:9" ht="25.5" x14ac:dyDescent="0.25">
      <c r="A306" s="34" t="s">
        <v>139</v>
      </c>
      <c r="B306" s="10" t="s">
        <v>243</v>
      </c>
      <c r="C306" s="35"/>
      <c r="D306" s="12"/>
      <c r="E306" s="12"/>
      <c r="F306" s="36"/>
      <c r="G306" s="36"/>
      <c r="H306" s="213"/>
      <c r="I306" s="162"/>
    </row>
    <row r="307" spans="1:9" x14ac:dyDescent="0.25">
      <c r="A307" s="34"/>
      <c r="B307" s="44"/>
      <c r="C307" s="35" t="s">
        <v>222</v>
      </c>
      <c r="D307" s="12">
        <v>40</v>
      </c>
      <c r="E307" s="12"/>
      <c r="F307" s="36">
        <v>21.62</v>
      </c>
      <c r="G307" s="36">
        <v>864.80000000000007</v>
      </c>
      <c r="H307" s="213">
        <v>43</v>
      </c>
      <c r="I307" s="162">
        <v>929.66000000000008</v>
      </c>
    </row>
    <row r="308" spans="1:9" x14ac:dyDescent="0.25">
      <c r="A308" s="34"/>
      <c r="B308" s="44"/>
      <c r="C308" s="35"/>
      <c r="D308" s="12"/>
      <c r="E308" s="12"/>
      <c r="F308" s="36"/>
      <c r="G308" s="36"/>
      <c r="H308" s="213"/>
      <c r="I308" s="162"/>
    </row>
    <row r="309" spans="1:9" ht="25.5" x14ac:dyDescent="0.25">
      <c r="A309" s="34" t="s">
        <v>141</v>
      </c>
      <c r="B309" s="10" t="s">
        <v>244</v>
      </c>
      <c r="C309" s="35"/>
      <c r="D309" s="12"/>
      <c r="E309" s="12"/>
      <c r="F309" s="36"/>
      <c r="G309" s="36"/>
      <c r="H309" s="213"/>
      <c r="I309" s="162"/>
    </row>
    <row r="310" spans="1:9" x14ac:dyDescent="0.25">
      <c r="A310" s="34"/>
      <c r="B310" s="44"/>
      <c r="C310" s="35" t="s">
        <v>222</v>
      </c>
      <c r="D310" s="12">
        <v>40</v>
      </c>
      <c r="E310" s="12"/>
      <c r="F310" s="36">
        <v>25.62</v>
      </c>
      <c r="G310" s="36">
        <v>1024.8</v>
      </c>
      <c r="H310" s="213">
        <v>90</v>
      </c>
      <c r="I310" s="162">
        <v>2305.8000000000002</v>
      </c>
    </row>
    <row r="311" spans="1:9" ht="15.75" thickBot="1" x14ac:dyDescent="0.3">
      <c r="A311" s="99"/>
      <c r="B311" s="100"/>
      <c r="C311" s="101"/>
      <c r="D311" s="102"/>
      <c r="E311" s="102"/>
      <c r="F311" s="103"/>
      <c r="G311" s="103"/>
      <c r="H311" s="216"/>
      <c r="I311" s="211"/>
    </row>
    <row r="312" spans="1:9" x14ac:dyDescent="0.25">
      <c r="A312" s="34"/>
      <c r="B312" s="9" t="s">
        <v>233</v>
      </c>
      <c r="C312" s="35"/>
      <c r="D312" s="18"/>
      <c r="E312" s="18"/>
      <c r="F312" s="36"/>
      <c r="G312" s="36">
        <v>19607.969999999998</v>
      </c>
      <c r="H312" s="213"/>
      <c r="I312" s="162">
        <f>SUM(I277:I311)</f>
        <v>20245.789999999997</v>
      </c>
    </row>
    <row r="313" spans="1:9" x14ac:dyDescent="0.25">
      <c r="A313" s="37" t="s">
        <v>141</v>
      </c>
      <c r="B313" s="47" t="s">
        <v>480</v>
      </c>
      <c r="C313" s="38"/>
      <c r="D313" s="39"/>
      <c r="E313" s="39"/>
      <c r="F313" s="40"/>
      <c r="G313" s="40">
        <v>5882.3909999999987</v>
      </c>
      <c r="H313" s="215"/>
      <c r="I313" s="49">
        <v>6097.13</v>
      </c>
    </row>
    <row r="314" spans="1:9" x14ac:dyDescent="0.25">
      <c r="A314" s="95"/>
      <c r="B314" s="4" t="s">
        <v>237</v>
      </c>
      <c r="C314" s="97"/>
      <c r="D314" s="7"/>
      <c r="E314" s="7"/>
      <c r="F314" s="98"/>
      <c r="G314" s="98">
        <v>25490.360999999997</v>
      </c>
      <c r="H314" s="214"/>
      <c r="I314" s="8">
        <f>SUM(I312:I313)</f>
        <v>26342.92</v>
      </c>
    </row>
    <row r="315" spans="1:9" x14ac:dyDescent="0.25">
      <c r="A315" s="4"/>
      <c r="B315" s="4"/>
      <c r="C315" s="104"/>
      <c r="D315" s="7"/>
      <c r="E315" s="7"/>
      <c r="F315" s="8"/>
      <c r="G315" s="8"/>
      <c r="H315" s="8"/>
      <c r="I315" s="8"/>
    </row>
    <row r="316" spans="1:9" x14ac:dyDescent="0.25">
      <c r="A316" s="4"/>
      <c r="B316" s="4"/>
      <c r="C316" s="104"/>
      <c r="D316" s="7"/>
      <c r="E316" s="7"/>
      <c r="F316" s="8"/>
      <c r="G316" s="8"/>
      <c r="H316" s="8"/>
      <c r="I316" s="8"/>
    </row>
    <row r="317" spans="1:9" x14ac:dyDescent="0.25">
      <c r="A317" s="4"/>
      <c r="B317" s="4"/>
      <c r="C317" s="104"/>
      <c r="D317" s="7"/>
      <c r="E317" s="7"/>
      <c r="F317" s="8"/>
      <c r="G317" s="8"/>
      <c r="H317" s="8"/>
      <c r="I317" s="8"/>
    </row>
    <row r="318" spans="1:9" x14ac:dyDescent="0.25">
      <c r="A318" s="4"/>
      <c r="B318" s="4"/>
      <c r="C318" s="104"/>
      <c r="D318" s="7"/>
      <c r="E318" s="7"/>
      <c r="F318" s="8"/>
      <c r="G318" s="8"/>
      <c r="H318" s="8"/>
      <c r="I318" s="8"/>
    </row>
    <row r="319" spans="1:9" x14ac:dyDescent="0.25">
      <c r="A319" s="4"/>
      <c r="B319" s="4"/>
      <c r="C319" s="104"/>
      <c r="D319" s="7"/>
      <c r="E319" s="7"/>
      <c r="F319" s="8"/>
      <c r="G319" s="8"/>
      <c r="H319" s="8"/>
      <c r="I319" s="8"/>
    </row>
    <row r="320" spans="1:9" x14ac:dyDescent="0.25">
      <c r="A320" s="4"/>
      <c r="B320" s="4"/>
      <c r="C320" s="104"/>
      <c r="D320" s="7"/>
      <c r="E320" s="7"/>
      <c r="F320" s="8"/>
      <c r="G320" s="8"/>
      <c r="H320" s="8"/>
      <c r="I320" s="8"/>
    </row>
    <row r="321" spans="1:9" x14ac:dyDescent="0.25">
      <c r="A321" s="4"/>
      <c r="B321" s="4"/>
      <c r="C321" s="104"/>
      <c r="D321" s="7"/>
      <c r="E321" s="7"/>
      <c r="F321" s="8"/>
      <c r="G321" s="8"/>
      <c r="H321" s="8"/>
      <c r="I321" s="8"/>
    </row>
    <row r="322" spans="1:9" x14ac:dyDescent="0.25">
      <c r="A322" s="4"/>
      <c r="B322" s="4"/>
      <c r="C322" s="104"/>
      <c r="D322" s="7"/>
      <c r="E322" s="7"/>
      <c r="F322" s="8"/>
      <c r="G322" s="8"/>
      <c r="H322" s="8"/>
      <c r="I322" s="8"/>
    </row>
    <row r="323" spans="1:9" x14ac:dyDescent="0.25">
      <c r="A323" s="69"/>
      <c r="B323" s="70"/>
      <c r="C323" s="42"/>
      <c r="D323" s="162"/>
      <c r="E323" s="162"/>
      <c r="F323" s="162"/>
      <c r="G323" s="162"/>
      <c r="H323" s="162"/>
      <c r="I323" s="162"/>
    </row>
    <row r="324" spans="1:9" x14ac:dyDescent="0.25">
      <c r="A324" s="69"/>
      <c r="B324" s="81" t="s">
        <v>245</v>
      </c>
      <c r="C324" s="42"/>
      <c r="D324" s="162"/>
      <c r="E324" s="162"/>
      <c r="F324" s="162"/>
      <c r="G324" s="162"/>
      <c r="H324" s="162"/>
      <c r="I324" s="162"/>
    </row>
    <row r="325" spans="1:9" x14ac:dyDescent="0.25">
      <c r="A325" s="69"/>
      <c r="B325" s="69"/>
      <c r="C325" s="42"/>
      <c r="D325" s="162"/>
      <c r="E325" s="162"/>
      <c r="F325" s="162"/>
      <c r="G325" s="162"/>
      <c r="H325" s="162"/>
      <c r="I325" s="162"/>
    </row>
    <row r="326" spans="1:9" x14ac:dyDescent="0.25">
      <c r="A326" s="69"/>
      <c r="B326" s="4" t="s">
        <v>228</v>
      </c>
      <c r="C326" s="42"/>
      <c r="D326" s="162"/>
      <c r="E326" s="162"/>
      <c r="F326" s="162"/>
      <c r="G326" s="8">
        <f>G257</f>
        <v>21528</v>
      </c>
      <c r="H326" s="8"/>
      <c r="I326" s="8">
        <v>17343</v>
      </c>
    </row>
    <row r="327" spans="1:9" x14ac:dyDescent="0.25">
      <c r="A327" s="69"/>
      <c r="B327" s="4" t="s">
        <v>235</v>
      </c>
      <c r="C327" s="42"/>
      <c r="D327" s="162"/>
      <c r="E327" s="162"/>
      <c r="F327" s="162"/>
      <c r="G327" s="8">
        <f>G272</f>
        <v>5558.8</v>
      </c>
      <c r="H327" s="8"/>
      <c r="I327" s="8">
        <v>3042.8</v>
      </c>
    </row>
    <row r="328" spans="1:9" x14ac:dyDescent="0.25">
      <c r="A328" s="105"/>
      <c r="B328" s="106" t="s">
        <v>236</v>
      </c>
      <c r="C328" s="107"/>
      <c r="D328" s="49"/>
      <c r="E328" s="49"/>
      <c r="F328" s="49"/>
      <c r="G328" s="108">
        <f>G314</f>
        <v>25490.360999999997</v>
      </c>
      <c r="H328" s="108"/>
      <c r="I328" s="108">
        <v>26342.92</v>
      </c>
    </row>
    <row r="329" spans="1:9" x14ac:dyDescent="0.25">
      <c r="A329" s="69"/>
      <c r="B329" s="70"/>
      <c r="C329" s="42"/>
      <c r="D329" s="162"/>
      <c r="E329" s="162"/>
      <c r="F329" s="162"/>
      <c r="G329" s="162"/>
      <c r="H329" s="162"/>
      <c r="I329" s="162"/>
    </row>
    <row r="330" spans="1:9" x14ac:dyDescent="0.25">
      <c r="A330" s="81"/>
      <c r="B330" s="81" t="s">
        <v>246</v>
      </c>
      <c r="C330" s="45"/>
      <c r="D330" s="8"/>
      <c r="E330" s="8"/>
      <c r="F330" s="8"/>
      <c r="G330" s="8">
        <f>SUM(G326:G329)</f>
        <v>52577.160999999993</v>
      </c>
      <c r="H330" s="8"/>
      <c r="I330" s="8">
        <f>SUM(I326:I329)</f>
        <v>46728.72</v>
      </c>
    </row>
    <row r="331" spans="1:9" x14ac:dyDescent="0.25">
      <c r="A331" s="44"/>
      <c r="B331" s="166"/>
      <c r="C331" s="45"/>
      <c r="D331" s="167"/>
      <c r="E331" s="167"/>
      <c r="F331" s="167"/>
      <c r="G331" s="167"/>
      <c r="H331" s="167"/>
      <c r="I331" s="167"/>
    </row>
    <row r="332" spans="1:9" x14ac:dyDescent="0.25">
      <c r="A332" s="69"/>
      <c r="B332" s="70"/>
      <c r="C332" s="55"/>
      <c r="D332" s="78"/>
      <c r="E332" s="78"/>
      <c r="F332" s="78"/>
      <c r="G332" s="78"/>
      <c r="H332" s="78"/>
      <c r="I332" s="78"/>
    </row>
    <row r="333" spans="1:9" x14ac:dyDescent="0.25">
      <c r="A333" s="69"/>
      <c r="B333" s="70"/>
      <c r="C333" s="55"/>
      <c r="D333" s="78"/>
      <c r="E333" s="78"/>
      <c r="F333" s="78"/>
      <c r="G333" s="78"/>
      <c r="H333" s="78"/>
      <c r="I333" s="78"/>
    </row>
    <row r="334" spans="1:9" x14ac:dyDescent="0.25">
      <c r="A334" s="4"/>
      <c r="B334" s="44" t="s">
        <v>88</v>
      </c>
      <c r="C334" s="41"/>
      <c r="D334" s="8"/>
      <c r="E334" s="8"/>
      <c r="F334" s="8"/>
      <c r="G334" s="8"/>
      <c r="H334" s="8"/>
      <c r="I334" s="8"/>
    </row>
    <row r="335" spans="1:9" x14ac:dyDescent="0.25">
      <c r="A335" s="4"/>
      <c r="B335" s="5"/>
      <c r="C335" s="41"/>
      <c r="D335" s="8"/>
      <c r="E335" s="8"/>
      <c r="F335" s="8"/>
      <c r="G335" s="8"/>
      <c r="H335" s="8"/>
      <c r="I335" s="8"/>
    </row>
    <row r="336" spans="1:9" x14ac:dyDescent="0.25">
      <c r="A336" s="4" t="s">
        <v>107</v>
      </c>
      <c r="B336" s="33" t="s">
        <v>247</v>
      </c>
      <c r="C336" s="41"/>
      <c r="D336" s="109"/>
      <c r="E336" s="8"/>
      <c r="F336" s="8"/>
      <c r="G336" s="8">
        <f>G91</f>
        <v>11640.63</v>
      </c>
      <c r="H336" s="8"/>
      <c r="I336" s="8">
        <v>13095.45</v>
      </c>
    </row>
    <row r="337" spans="1:9" x14ac:dyDescent="0.25">
      <c r="A337" s="4" t="s">
        <v>124</v>
      </c>
      <c r="B337" s="33" t="s">
        <v>125</v>
      </c>
      <c r="C337" s="41"/>
      <c r="D337" s="109"/>
      <c r="E337" s="8"/>
      <c r="F337" s="8"/>
      <c r="G337" s="8">
        <f>G148</f>
        <v>11621.219999999998</v>
      </c>
      <c r="H337" s="8"/>
      <c r="I337" s="8">
        <v>10706.759999999998</v>
      </c>
    </row>
    <row r="338" spans="1:9" x14ac:dyDescent="0.25">
      <c r="A338" s="4" t="s">
        <v>204</v>
      </c>
      <c r="B338" s="33" t="s">
        <v>205</v>
      </c>
      <c r="C338" s="41"/>
      <c r="D338" s="109"/>
      <c r="E338" s="8"/>
      <c r="F338" s="8"/>
      <c r="G338" s="8">
        <f>G208</f>
        <v>21260.82</v>
      </c>
      <c r="H338" s="8"/>
      <c r="I338" s="8">
        <v>19568.555000000004</v>
      </c>
    </row>
    <row r="339" spans="1:9" x14ac:dyDescent="0.25">
      <c r="A339" s="4" t="s">
        <v>211</v>
      </c>
      <c r="B339" s="295" t="s">
        <v>212</v>
      </c>
      <c r="C339" s="295"/>
      <c r="D339" s="295"/>
      <c r="E339" s="295"/>
      <c r="F339" s="110"/>
      <c r="G339" s="111">
        <f>G217</f>
        <v>3542.24</v>
      </c>
      <c r="H339" s="111"/>
      <c r="I339" s="111">
        <v>4868.0200000000004</v>
      </c>
    </row>
    <row r="340" spans="1:9" x14ac:dyDescent="0.25">
      <c r="A340" s="4" t="s">
        <v>218</v>
      </c>
      <c r="B340" s="110" t="s">
        <v>219</v>
      </c>
      <c r="C340" s="110"/>
      <c r="D340" s="110"/>
      <c r="E340" s="8"/>
      <c r="F340" s="8"/>
      <c r="G340" s="8">
        <f>G227</f>
        <v>24332.28</v>
      </c>
      <c r="H340" s="8"/>
      <c r="I340" s="8">
        <f>+I225</f>
        <v>16301.048000000001</v>
      </c>
    </row>
    <row r="341" spans="1:9" x14ac:dyDescent="0.25">
      <c r="A341" s="4" t="s">
        <v>227</v>
      </c>
      <c r="B341" s="112" t="s">
        <v>248</v>
      </c>
      <c r="C341" s="112"/>
      <c r="D341" s="112"/>
      <c r="E341" s="108"/>
      <c r="F341" s="108"/>
      <c r="G341" s="108">
        <f>G330</f>
        <v>52577.160999999993</v>
      </c>
      <c r="H341" s="108"/>
      <c r="I341" s="108">
        <v>46728.72</v>
      </c>
    </row>
    <row r="342" spans="1:9" x14ac:dyDescent="0.25">
      <c r="A342" s="4"/>
      <c r="B342" s="33"/>
      <c r="C342" s="33"/>
      <c r="D342" s="33"/>
      <c r="E342" s="8"/>
      <c r="F342" s="8"/>
      <c r="G342" s="8"/>
      <c r="H342" s="8"/>
      <c r="I342" s="8"/>
    </row>
    <row r="343" spans="1:9" x14ac:dyDescent="0.25">
      <c r="A343" s="4"/>
      <c r="B343" s="33" t="s">
        <v>249</v>
      </c>
      <c r="C343" s="41"/>
      <c r="D343" s="8"/>
      <c r="E343" s="8"/>
      <c r="F343" s="8"/>
      <c r="G343" s="8">
        <f>SUM(G336:G341)</f>
        <v>124974.351</v>
      </c>
      <c r="H343" s="8"/>
      <c r="I343" s="8">
        <f>SUM(I336:I342)</f>
        <v>111268.55300000001</v>
      </c>
    </row>
    <row r="344" spans="1:9" x14ac:dyDescent="0.25">
      <c r="A344" s="4"/>
      <c r="B344" s="33" t="s">
        <v>250</v>
      </c>
      <c r="C344" s="41"/>
      <c r="D344" s="8"/>
      <c r="E344" s="8"/>
      <c r="F344" s="8"/>
      <c r="G344" s="8">
        <f>G343*1.25</f>
        <v>156217.93875</v>
      </c>
      <c r="H344" s="8"/>
      <c r="I344" s="8">
        <f>I343*1.25</f>
        <v>139085.69125000003</v>
      </c>
    </row>
    <row r="345" spans="1:9" x14ac:dyDescent="0.25">
      <c r="A345" s="4"/>
      <c r="B345" s="5"/>
      <c r="C345" s="41"/>
      <c r="D345" s="8"/>
      <c r="E345" s="8"/>
      <c r="F345" s="8"/>
      <c r="G345" s="8"/>
      <c r="H345" s="8"/>
      <c r="I345" s="8"/>
    </row>
    <row r="346" spans="1:9" x14ac:dyDescent="0.25">
      <c r="A346" s="294" t="s">
        <v>300</v>
      </c>
      <c r="B346" s="294"/>
      <c r="C346" s="294"/>
      <c r="D346" s="294"/>
      <c r="E346" s="294"/>
      <c r="F346" s="294"/>
      <c r="G346" s="294"/>
      <c r="H346" s="194"/>
      <c r="I346" s="194"/>
    </row>
    <row r="347" spans="1:9" x14ac:dyDescent="0.25">
      <c r="A347" s="4"/>
      <c r="B347" s="5"/>
      <c r="C347" s="41"/>
      <c r="D347" s="8"/>
      <c r="E347" s="8"/>
      <c r="F347" s="8"/>
      <c r="G347" s="8"/>
      <c r="H347" s="8"/>
      <c r="I347" s="8"/>
    </row>
    <row r="348" spans="1:9" x14ac:dyDescent="0.25">
      <c r="A348" s="60" t="s">
        <v>0</v>
      </c>
      <c r="B348" s="304" t="s">
        <v>251</v>
      </c>
      <c r="C348" s="113" t="s">
        <v>2</v>
      </c>
      <c r="D348" s="305" t="s">
        <v>252</v>
      </c>
      <c r="E348" s="305" t="s">
        <v>4</v>
      </c>
      <c r="F348" s="305"/>
      <c r="G348" s="283" t="s">
        <v>506</v>
      </c>
      <c r="H348" s="283"/>
      <c r="I348" s="8"/>
    </row>
    <row r="349" spans="1:9" x14ac:dyDescent="0.25">
      <c r="A349" s="64" t="s">
        <v>5</v>
      </c>
      <c r="B349" s="304"/>
      <c r="C349" s="65" t="s">
        <v>6</v>
      </c>
      <c r="D349" s="305"/>
      <c r="E349" s="67" t="s">
        <v>105</v>
      </c>
      <c r="F349" s="68" t="s">
        <v>106</v>
      </c>
      <c r="G349" s="206" t="s">
        <v>101</v>
      </c>
      <c r="H349" s="207" t="s">
        <v>507</v>
      </c>
      <c r="I349" s="8"/>
    </row>
    <row r="350" spans="1:9" x14ac:dyDescent="0.25">
      <c r="A350" s="69"/>
      <c r="B350" s="70"/>
      <c r="C350" s="55"/>
      <c r="D350" s="71"/>
      <c r="E350" s="71"/>
      <c r="F350" s="71"/>
      <c r="G350" s="8"/>
      <c r="H350" s="8"/>
      <c r="I350" s="8"/>
    </row>
    <row r="351" spans="1:9" x14ac:dyDescent="0.25">
      <c r="A351" s="4"/>
      <c r="B351" s="5"/>
      <c r="C351" s="6"/>
      <c r="D351" s="7"/>
      <c r="E351" s="8"/>
      <c r="F351" s="8"/>
      <c r="G351" s="8"/>
      <c r="H351" s="8"/>
      <c r="I351" s="8"/>
    </row>
    <row r="352" spans="1:9" x14ac:dyDescent="0.25">
      <c r="A352" s="72" t="s">
        <v>253</v>
      </c>
      <c r="B352" s="301" t="s">
        <v>254</v>
      </c>
      <c r="C352" s="301"/>
      <c r="D352" s="301"/>
      <c r="E352" s="301"/>
      <c r="F352" s="301"/>
      <c r="G352" s="8"/>
      <c r="H352" s="8"/>
      <c r="I352" s="8"/>
    </row>
    <row r="353" spans="1:9" ht="38.25" x14ac:dyDescent="0.25">
      <c r="A353" s="9" t="s">
        <v>13</v>
      </c>
      <c r="B353" s="10" t="s">
        <v>255</v>
      </c>
      <c r="C353" s="11"/>
      <c r="D353" s="12"/>
      <c r="E353" s="162"/>
      <c r="F353" s="162"/>
    </row>
    <row r="354" spans="1:9" x14ac:dyDescent="0.25">
      <c r="B354" s="10" t="s">
        <v>256</v>
      </c>
      <c r="C354" s="11" t="s">
        <v>222</v>
      </c>
      <c r="D354" s="12">
        <v>2</v>
      </c>
      <c r="E354" s="162">
        <v>42.24</v>
      </c>
      <c r="F354" s="162">
        <f>D354*E354</f>
        <v>84.48</v>
      </c>
      <c r="G354" s="51">
        <v>4</v>
      </c>
      <c r="H354" s="51">
        <v>168.96</v>
      </c>
    </row>
    <row r="355" spans="1:9" x14ac:dyDescent="0.25">
      <c r="B355" s="10" t="s">
        <v>257</v>
      </c>
      <c r="C355" s="11" t="s">
        <v>222</v>
      </c>
      <c r="D355" s="12">
        <v>1</v>
      </c>
      <c r="E355" s="162">
        <v>63</v>
      </c>
      <c r="F355" s="162">
        <v>39.29</v>
      </c>
      <c r="G355" s="51">
        <v>0</v>
      </c>
      <c r="H355" s="51">
        <v>0</v>
      </c>
    </row>
    <row r="356" spans="1:9" x14ac:dyDescent="0.25">
      <c r="B356" s="10" t="s">
        <v>258</v>
      </c>
      <c r="C356" s="11" t="s">
        <v>222</v>
      </c>
      <c r="D356" s="12">
        <v>16</v>
      </c>
      <c r="E356" s="162">
        <v>12.36</v>
      </c>
      <c r="F356" s="162">
        <f>D356*E356</f>
        <v>197.76</v>
      </c>
      <c r="G356" s="51">
        <v>44</v>
      </c>
      <c r="H356" s="51">
        <v>543.83999999999992</v>
      </c>
    </row>
    <row r="357" spans="1:9" x14ac:dyDescent="0.25">
      <c r="A357" s="13"/>
      <c r="B357" s="14"/>
      <c r="C357" s="15"/>
      <c r="D357" s="16"/>
      <c r="E357" s="17"/>
      <c r="F357" s="17"/>
    </row>
    <row r="358" spans="1:9" x14ac:dyDescent="0.25">
      <c r="A358" s="4"/>
      <c r="B358" s="306" t="s">
        <v>259</v>
      </c>
      <c r="C358" s="306"/>
      <c r="D358" s="306"/>
      <c r="E358" s="306"/>
      <c r="F358" s="8">
        <f>SUM(F353:F357)</f>
        <v>321.52999999999997</v>
      </c>
      <c r="G358" s="217"/>
      <c r="H358" s="218">
        <v>712.8</v>
      </c>
      <c r="I358" s="53"/>
    </row>
    <row r="359" spans="1:9" x14ac:dyDescent="0.25">
      <c r="A359" s="175"/>
      <c r="B359" s="176"/>
      <c r="C359" s="177"/>
      <c r="D359" s="178"/>
      <c r="E359" s="178"/>
      <c r="F359" s="178"/>
      <c r="G359" s="1"/>
      <c r="H359" s="1"/>
      <c r="I359" s="1"/>
    </row>
    <row r="360" spans="1:9" x14ac:dyDescent="0.25">
      <c r="A360" s="179" t="s">
        <v>260</v>
      </c>
      <c r="B360" s="301" t="s">
        <v>261</v>
      </c>
      <c r="C360" s="301"/>
      <c r="D360" s="301"/>
      <c r="E360" s="301"/>
      <c r="F360" s="301"/>
    </row>
    <row r="361" spans="1:9" x14ac:dyDescent="0.25">
      <c r="C361" s="11"/>
      <c r="D361" s="12"/>
      <c r="E361" s="162"/>
      <c r="F361" s="162"/>
    </row>
    <row r="362" spans="1:9" ht="25.5" x14ac:dyDescent="0.25">
      <c r="A362" s="9" t="s">
        <v>13</v>
      </c>
      <c r="B362" s="10" t="s">
        <v>262</v>
      </c>
      <c r="C362" s="11"/>
      <c r="D362" s="12"/>
      <c r="E362" s="162"/>
      <c r="F362" s="162"/>
    </row>
    <row r="363" spans="1:9" x14ac:dyDescent="0.25">
      <c r="B363" s="10" t="s">
        <v>263</v>
      </c>
      <c r="C363" s="11"/>
      <c r="D363" s="12"/>
      <c r="E363" s="162"/>
      <c r="F363" s="162">
        <v>205</v>
      </c>
      <c r="G363" s="8"/>
      <c r="H363" s="162">
        <v>189.95</v>
      </c>
    </row>
    <row r="364" spans="1:9" x14ac:dyDescent="0.25">
      <c r="B364" s="10" t="s">
        <v>264</v>
      </c>
      <c r="C364" s="11" t="s">
        <v>222</v>
      </c>
      <c r="D364" s="12">
        <v>48</v>
      </c>
      <c r="E364" s="162">
        <v>14.32</v>
      </c>
      <c r="F364" s="162">
        <f>D364*E364</f>
        <v>687.36</v>
      </c>
      <c r="G364" s="162">
        <v>44</v>
      </c>
      <c r="H364" s="162">
        <v>630.08000000000004</v>
      </c>
    </row>
    <row r="365" spans="1:9" x14ac:dyDescent="0.25">
      <c r="A365" s="13"/>
      <c r="B365" s="14"/>
      <c r="C365" s="15"/>
      <c r="D365" s="16"/>
      <c r="E365" s="17"/>
      <c r="F365" s="17"/>
      <c r="G365" s="223"/>
      <c r="H365" s="220"/>
    </row>
    <row r="366" spans="1:9" x14ac:dyDescent="0.25">
      <c r="A366" s="4"/>
      <c r="B366" s="5" t="s">
        <v>265</v>
      </c>
      <c r="C366" s="6"/>
      <c r="D366" s="7"/>
      <c r="E366" s="8"/>
      <c r="F366" s="8">
        <f>SUM(F361:F365)</f>
        <v>892.36</v>
      </c>
      <c r="H366" s="219">
        <v>820.03</v>
      </c>
    </row>
    <row r="367" spans="1:9" x14ac:dyDescent="0.25">
      <c r="A367" s="69"/>
      <c r="B367" s="70"/>
      <c r="C367" s="55"/>
      <c r="D367" s="78"/>
      <c r="E367" s="78"/>
      <c r="F367" s="78"/>
    </row>
    <row r="368" spans="1:9" x14ac:dyDescent="0.25">
      <c r="A368" s="69"/>
      <c r="B368" s="70"/>
      <c r="C368" s="55"/>
      <c r="D368" s="78"/>
      <c r="E368" s="78"/>
      <c r="F368" s="78"/>
    </row>
    <row r="369" spans="1:11" x14ac:dyDescent="0.25">
      <c r="A369" s="4"/>
      <c r="B369" s="44" t="s">
        <v>88</v>
      </c>
      <c r="C369" s="41"/>
      <c r="D369" s="8"/>
      <c r="E369" s="8"/>
      <c r="F369" s="8"/>
    </row>
    <row r="370" spans="1:11" x14ac:dyDescent="0.25">
      <c r="A370" s="4"/>
      <c r="B370" s="5"/>
      <c r="C370" s="41"/>
      <c r="D370" s="8"/>
      <c r="E370" s="8"/>
      <c r="F370" s="8"/>
    </row>
    <row r="371" spans="1:11" x14ac:dyDescent="0.25">
      <c r="A371" s="4" t="s">
        <v>107</v>
      </c>
      <c r="B371" s="33" t="s">
        <v>266</v>
      </c>
      <c r="C371" s="41"/>
      <c r="D371" s="109"/>
      <c r="E371" s="8"/>
      <c r="F371" s="8">
        <f>F358</f>
        <v>321.52999999999997</v>
      </c>
      <c r="H371" s="80">
        <v>712.8</v>
      </c>
    </row>
    <row r="372" spans="1:11" x14ac:dyDescent="0.25">
      <c r="A372" s="106" t="s">
        <v>124</v>
      </c>
      <c r="B372" s="112" t="s">
        <v>267</v>
      </c>
      <c r="C372" s="114"/>
      <c r="D372" s="115"/>
      <c r="E372" s="108"/>
      <c r="F372" s="108">
        <f>F366</f>
        <v>892.36</v>
      </c>
      <c r="G372" s="220"/>
      <c r="H372" s="222">
        <v>820.03</v>
      </c>
    </row>
    <row r="373" spans="1:11" x14ac:dyDescent="0.25">
      <c r="A373" s="4"/>
      <c r="B373" s="4" t="s">
        <v>249</v>
      </c>
      <c r="C373" s="41"/>
      <c r="D373" s="8"/>
      <c r="E373" s="8"/>
      <c r="F373" s="8">
        <f>SUM(F371:F372)</f>
        <v>1213.8899999999999</v>
      </c>
      <c r="H373" s="80">
        <f>SUM(H371:H372)</f>
        <v>1532.83</v>
      </c>
    </row>
    <row r="374" spans="1:11" x14ac:dyDescent="0.25">
      <c r="A374" s="4"/>
      <c r="B374" s="33" t="s">
        <v>250</v>
      </c>
      <c r="C374" s="41"/>
      <c r="D374" s="8"/>
      <c r="E374" s="8"/>
      <c r="F374" s="8">
        <f>F373*1.25</f>
        <v>1517.3624999999997</v>
      </c>
      <c r="H374" s="80">
        <f>H373*1.25</f>
        <v>1916.0374999999999</v>
      </c>
    </row>
    <row r="375" spans="1:11" x14ac:dyDescent="0.25">
      <c r="A375" s="4"/>
      <c r="B375" s="5"/>
      <c r="C375" s="41"/>
      <c r="D375" s="8"/>
      <c r="E375" s="8"/>
      <c r="F375" s="8"/>
      <c r="G375" s="116"/>
      <c r="H375" s="116"/>
      <c r="I375" s="116"/>
    </row>
    <row r="376" spans="1:11" x14ac:dyDescent="0.25">
      <c r="A376" s="4"/>
      <c r="B376" s="5"/>
      <c r="C376" s="41"/>
      <c r="D376" s="8"/>
      <c r="E376" s="8"/>
      <c r="F376" s="8"/>
    </row>
    <row r="377" spans="1:11" x14ac:dyDescent="0.25">
      <c r="A377" s="4"/>
      <c r="B377" s="5"/>
      <c r="C377" s="41"/>
      <c r="D377" s="8"/>
      <c r="E377" s="8"/>
      <c r="F377" s="8"/>
    </row>
    <row r="378" spans="1:11" x14ac:dyDescent="0.25">
      <c r="A378" s="323" t="s">
        <v>398</v>
      </c>
      <c r="B378" s="323"/>
      <c r="C378" s="323"/>
      <c r="D378" s="323"/>
      <c r="E378" s="323"/>
      <c r="F378" s="323"/>
      <c r="G378" s="323"/>
      <c r="H378" s="202"/>
      <c r="I378" s="202"/>
    </row>
    <row r="379" spans="1:11" x14ac:dyDescent="0.25">
      <c r="A379" s="51"/>
      <c r="B379" s="51"/>
      <c r="C379" s="51"/>
      <c r="D379" s="51"/>
      <c r="E379" s="51"/>
      <c r="F379" s="51"/>
    </row>
    <row r="380" spans="1:11" x14ac:dyDescent="0.25">
      <c r="A380" s="56" t="s">
        <v>13</v>
      </c>
      <c r="B380" s="56" t="s">
        <v>301</v>
      </c>
      <c r="C380" s="56"/>
      <c r="D380" s="56"/>
      <c r="E380" s="56"/>
      <c r="F380" s="56"/>
      <c r="G380" s="308" t="s">
        <v>506</v>
      </c>
      <c r="H380" s="308"/>
    </row>
    <row r="381" spans="1:11" x14ac:dyDescent="0.25">
      <c r="A381" s="56"/>
      <c r="B381" s="56"/>
      <c r="C381" s="56" t="s">
        <v>302</v>
      </c>
      <c r="D381" s="56" t="s">
        <v>303</v>
      </c>
      <c r="E381" s="56" t="s">
        <v>304</v>
      </c>
      <c r="F381" s="56" t="s">
        <v>305</v>
      </c>
      <c r="G381" s="239" t="s">
        <v>303</v>
      </c>
      <c r="H381" s="56" t="s">
        <v>305</v>
      </c>
    </row>
    <row r="382" spans="1:11" x14ac:dyDescent="0.25">
      <c r="A382" s="56" t="s">
        <v>306</v>
      </c>
      <c r="B382" s="56" t="s">
        <v>307</v>
      </c>
      <c r="C382" s="56" t="s">
        <v>65</v>
      </c>
      <c r="D382" s="56">
        <v>1</v>
      </c>
      <c r="E382" s="56">
        <v>146</v>
      </c>
      <c r="F382" s="56">
        <f>D382*E382</f>
        <v>146</v>
      </c>
      <c r="G382" s="242">
        <v>0</v>
      </c>
      <c r="H382" s="242">
        <v>0</v>
      </c>
      <c r="K382" s="51"/>
    </row>
    <row r="383" spans="1:11" x14ac:dyDescent="0.25">
      <c r="A383" s="56" t="s">
        <v>308</v>
      </c>
      <c r="B383" s="56" t="s">
        <v>309</v>
      </c>
      <c r="C383" s="56" t="s">
        <v>65</v>
      </c>
      <c r="D383" s="56">
        <v>1</v>
      </c>
      <c r="E383" s="56">
        <v>146</v>
      </c>
      <c r="F383" s="56">
        <f t="shared" ref="F383:F441" si="8">D383*E383</f>
        <v>146</v>
      </c>
      <c r="G383" s="242">
        <v>0</v>
      </c>
      <c r="H383" s="242">
        <v>0</v>
      </c>
    </row>
    <row r="384" spans="1:11" x14ac:dyDescent="0.25">
      <c r="A384" s="56" t="s">
        <v>310</v>
      </c>
      <c r="B384" s="56" t="s">
        <v>311</v>
      </c>
      <c r="C384" s="56" t="s">
        <v>65</v>
      </c>
      <c r="D384" s="56">
        <v>1</v>
      </c>
      <c r="E384" s="56">
        <v>146</v>
      </c>
      <c r="F384" s="56">
        <f t="shared" si="8"/>
        <v>146</v>
      </c>
      <c r="G384" s="242">
        <v>1</v>
      </c>
      <c r="H384" s="242">
        <v>262.5</v>
      </c>
    </row>
    <row r="385" spans="1:14" x14ac:dyDescent="0.25">
      <c r="A385" s="56" t="s">
        <v>312</v>
      </c>
      <c r="B385" s="56" t="s">
        <v>313</v>
      </c>
      <c r="C385" s="56" t="s">
        <v>65</v>
      </c>
      <c r="D385" s="56">
        <v>70</v>
      </c>
      <c r="E385" s="56">
        <v>5.31</v>
      </c>
      <c r="F385" s="56">
        <f t="shared" si="8"/>
        <v>371.7</v>
      </c>
      <c r="G385" s="242">
        <v>87</v>
      </c>
      <c r="H385" s="242">
        <v>852.6</v>
      </c>
    </row>
    <row r="386" spans="1:14" x14ac:dyDescent="0.25">
      <c r="A386" s="56" t="s">
        <v>314</v>
      </c>
      <c r="B386" s="56" t="s">
        <v>315</v>
      </c>
      <c r="C386" s="56" t="s">
        <v>65</v>
      </c>
      <c r="D386" s="56">
        <v>30</v>
      </c>
      <c r="E386" s="56">
        <v>7.43</v>
      </c>
      <c r="F386" s="56">
        <f t="shared" si="8"/>
        <v>222.89999999999998</v>
      </c>
      <c r="G386" s="242">
        <v>27</v>
      </c>
      <c r="H386" s="242">
        <v>302.39999999999998</v>
      </c>
    </row>
    <row r="387" spans="1:14" x14ac:dyDescent="0.25">
      <c r="A387" s="56" t="s">
        <v>316</v>
      </c>
      <c r="B387" s="56" t="s">
        <v>317</v>
      </c>
      <c r="C387" s="56" t="s">
        <v>65</v>
      </c>
      <c r="D387" s="56">
        <v>10</v>
      </c>
      <c r="E387" s="56">
        <v>7.7</v>
      </c>
      <c r="F387" s="56">
        <f t="shared" si="8"/>
        <v>77</v>
      </c>
      <c r="G387" s="242">
        <v>9</v>
      </c>
      <c r="H387" s="242">
        <v>111.6</v>
      </c>
    </row>
    <row r="388" spans="1:14" x14ac:dyDescent="0.25">
      <c r="A388" s="56" t="s">
        <v>318</v>
      </c>
      <c r="B388" s="56" t="s">
        <v>319</v>
      </c>
      <c r="C388" s="56" t="s">
        <v>65</v>
      </c>
      <c r="D388" s="56">
        <v>35</v>
      </c>
      <c r="E388" s="56">
        <v>2.65</v>
      </c>
      <c r="F388" s="56">
        <f t="shared" si="8"/>
        <v>92.75</v>
      </c>
      <c r="G388" s="242">
        <v>0</v>
      </c>
      <c r="H388" s="242">
        <v>0</v>
      </c>
    </row>
    <row r="389" spans="1:14" x14ac:dyDescent="0.25">
      <c r="A389" s="56" t="s">
        <v>320</v>
      </c>
      <c r="B389" s="56" t="s">
        <v>321</v>
      </c>
      <c r="C389" s="56" t="s">
        <v>65</v>
      </c>
      <c r="D389" s="56">
        <v>12</v>
      </c>
      <c r="E389" s="56">
        <v>3.96</v>
      </c>
      <c r="F389" s="56">
        <f t="shared" si="8"/>
        <v>47.519999999999996</v>
      </c>
      <c r="G389" s="242">
        <v>0</v>
      </c>
      <c r="H389" s="242">
        <v>0</v>
      </c>
    </row>
    <row r="390" spans="1:14" x14ac:dyDescent="0.25">
      <c r="A390" s="56" t="s">
        <v>322</v>
      </c>
      <c r="B390" s="56" t="s">
        <v>323</v>
      </c>
      <c r="C390" s="56" t="s">
        <v>65</v>
      </c>
      <c r="D390" s="56">
        <v>15</v>
      </c>
      <c r="E390" s="56">
        <v>6.05</v>
      </c>
      <c r="F390" s="56">
        <f t="shared" si="8"/>
        <v>90.75</v>
      </c>
      <c r="G390" s="242">
        <v>0</v>
      </c>
      <c r="H390" s="242">
        <v>0</v>
      </c>
    </row>
    <row r="391" spans="1:14" x14ac:dyDescent="0.25">
      <c r="A391" s="56" t="s">
        <v>324</v>
      </c>
      <c r="B391" s="56" t="s">
        <v>325</v>
      </c>
      <c r="C391" s="56" t="s">
        <v>65</v>
      </c>
      <c r="D391" s="56">
        <v>13</v>
      </c>
      <c r="E391" s="56">
        <v>3.04</v>
      </c>
      <c r="F391" s="56">
        <f t="shared" si="8"/>
        <v>39.520000000000003</v>
      </c>
      <c r="G391" s="242">
        <v>18</v>
      </c>
      <c r="H391" s="242">
        <v>113.76</v>
      </c>
    </row>
    <row r="392" spans="1:14" x14ac:dyDescent="0.25">
      <c r="A392" s="56" t="s">
        <v>326</v>
      </c>
      <c r="B392" s="56" t="s">
        <v>327</v>
      </c>
      <c r="C392" s="56" t="s">
        <v>65</v>
      </c>
      <c r="D392" s="56">
        <v>16</v>
      </c>
      <c r="E392" s="56">
        <v>3.04</v>
      </c>
      <c r="F392" s="56">
        <f t="shared" si="8"/>
        <v>48.64</v>
      </c>
      <c r="G392" s="242">
        <v>20</v>
      </c>
      <c r="H392" s="242">
        <v>137.80000000000001</v>
      </c>
    </row>
    <row r="393" spans="1:14" x14ac:dyDescent="0.25">
      <c r="A393" s="56" t="s">
        <v>328</v>
      </c>
      <c r="B393" s="56" t="s">
        <v>329</v>
      </c>
      <c r="C393" s="56" t="s">
        <v>65</v>
      </c>
      <c r="D393" s="56">
        <v>62</v>
      </c>
      <c r="E393" s="56">
        <v>4.22</v>
      </c>
      <c r="F393" s="56">
        <f t="shared" si="8"/>
        <v>261.64</v>
      </c>
      <c r="G393" s="242">
        <v>88</v>
      </c>
      <c r="H393" s="242">
        <v>1108.8</v>
      </c>
      <c r="N393" s="210"/>
    </row>
    <row r="394" spans="1:14" x14ac:dyDescent="0.25">
      <c r="A394" s="56" t="s">
        <v>330</v>
      </c>
      <c r="B394" s="56" t="s">
        <v>331</v>
      </c>
      <c r="C394" s="56" t="s">
        <v>65</v>
      </c>
      <c r="D394" s="56">
        <v>15</v>
      </c>
      <c r="E394" s="56">
        <v>5.64</v>
      </c>
      <c r="F394" s="56">
        <f t="shared" si="8"/>
        <v>84.6</v>
      </c>
      <c r="G394" s="242">
        <v>13</v>
      </c>
      <c r="H394" s="242">
        <v>184.6</v>
      </c>
      <c r="N394" s="210"/>
    </row>
    <row r="395" spans="1:14" x14ac:dyDescent="0.25">
      <c r="A395" s="56" t="s">
        <v>332</v>
      </c>
      <c r="B395" s="56" t="s">
        <v>333</v>
      </c>
      <c r="C395" s="56" t="s">
        <v>65</v>
      </c>
      <c r="D395" s="56">
        <v>9</v>
      </c>
      <c r="E395" s="56">
        <v>6.88</v>
      </c>
      <c r="F395" s="56">
        <f t="shared" si="8"/>
        <v>61.92</v>
      </c>
      <c r="G395" s="265">
        <v>20</v>
      </c>
      <c r="H395" s="265">
        <v>324</v>
      </c>
      <c r="I395" s="53"/>
      <c r="N395" s="210"/>
    </row>
    <row r="396" spans="1:14" x14ac:dyDescent="0.25">
      <c r="A396" s="56" t="s">
        <v>334</v>
      </c>
      <c r="B396" s="56" t="s">
        <v>335</v>
      </c>
      <c r="C396" s="56" t="s">
        <v>65</v>
      </c>
      <c r="D396" s="56">
        <v>9</v>
      </c>
      <c r="E396" s="56">
        <v>7.87</v>
      </c>
      <c r="F396" s="56">
        <f t="shared" si="8"/>
        <v>70.83</v>
      </c>
      <c r="G396" s="242">
        <v>7</v>
      </c>
      <c r="H396" s="242">
        <v>138.6</v>
      </c>
      <c r="N396" s="210"/>
    </row>
    <row r="397" spans="1:14" x14ac:dyDescent="0.25">
      <c r="A397" s="56" t="s">
        <v>336</v>
      </c>
      <c r="B397" s="56" t="s">
        <v>337</v>
      </c>
      <c r="C397" s="56" t="s">
        <v>65</v>
      </c>
      <c r="D397" s="56">
        <v>9</v>
      </c>
      <c r="E397" s="56">
        <v>0.52</v>
      </c>
      <c r="F397" s="56">
        <f t="shared" si="8"/>
        <v>4.68</v>
      </c>
      <c r="G397" s="242">
        <v>0</v>
      </c>
      <c r="H397" s="242">
        <v>0</v>
      </c>
    </row>
    <row r="398" spans="1:14" x14ac:dyDescent="0.25">
      <c r="A398" s="56" t="s">
        <v>338</v>
      </c>
      <c r="B398" s="56" t="s">
        <v>339</v>
      </c>
      <c r="C398" s="56" t="s">
        <v>65</v>
      </c>
      <c r="D398" s="56">
        <v>8</v>
      </c>
      <c r="E398" s="56">
        <v>1.46</v>
      </c>
      <c r="F398" s="56">
        <f t="shared" si="8"/>
        <v>11.68</v>
      </c>
      <c r="G398" s="242">
        <v>0</v>
      </c>
      <c r="H398" s="242">
        <v>0</v>
      </c>
    </row>
    <row r="399" spans="1:14" x14ac:dyDescent="0.25">
      <c r="A399" s="56" t="s">
        <v>340</v>
      </c>
      <c r="B399" s="56" t="s">
        <v>341</v>
      </c>
      <c r="C399" s="56" t="s">
        <v>65</v>
      </c>
      <c r="D399" s="56">
        <v>5</v>
      </c>
      <c r="E399" s="56">
        <v>76.98</v>
      </c>
      <c r="F399" s="56">
        <f t="shared" si="8"/>
        <v>384.90000000000003</v>
      </c>
      <c r="G399" s="242">
        <v>0</v>
      </c>
      <c r="H399" s="242">
        <v>0</v>
      </c>
    </row>
    <row r="400" spans="1:14" x14ac:dyDescent="0.25">
      <c r="A400" s="56" t="s">
        <v>342</v>
      </c>
      <c r="B400" s="56" t="s">
        <v>343</v>
      </c>
      <c r="C400" s="56" t="s">
        <v>65</v>
      </c>
      <c r="D400" s="56">
        <v>4</v>
      </c>
      <c r="E400" s="56">
        <v>76.98</v>
      </c>
      <c r="F400" s="56">
        <f t="shared" si="8"/>
        <v>307.92</v>
      </c>
      <c r="G400" s="242">
        <v>1</v>
      </c>
      <c r="H400" s="242">
        <v>94.94</v>
      </c>
    </row>
    <row r="401" spans="1:9" x14ac:dyDescent="0.25">
      <c r="A401" s="56" t="s">
        <v>344</v>
      </c>
      <c r="B401" s="56" t="s">
        <v>345</v>
      </c>
      <c r="C401" s="56" t="s">
        <v>65</v>
      </c>
      <c r="D401" s="56">
        <v>9</v>
      </c>
      <c r="E401" s="56">
        <v>10.19</v>
      </c>
      <c r="F401" s="56">
        <f t="shared" si="8"/>
        <v>91.71</v>
      </c>
      <c r="G401" s="242">
        <v>0</v>
      </c>
      <c r="H401" s="242">
        <v>0</v>
      </c>
    </row>
    <row r="402" spans="1:9" x14ac:dyDescent="0.25">
      <c r="A402" s="56" t="s">
        <v>346</v>
      </c>
      <c r="B402" s="56" t="s">
        <v>347</v>
      </c>
      <c r="C402" s="56" t="s">
        <v>348</v>
      </c>
      <c r="D402" s="56">
        <v>230</v>
      </c>
      <c r="E402" s="56">
        <v>1.05</v>
      </c>
      <c r="F402" s="56">
        <f t="shared" si="8"/>
        <v>241.5</v>
      </c>
      <c r="G402" s="242">
        <v>169</v>
      </c>
      <c r="H402" s="242">
        <v>388.7</v>
      </c>
    </row>
    <row r="403" spans="1:9" x14ac:dyDescent="0.25">
      <c r="A403" s="56" t="s">
        <v>349</v>
      </c>
      <c r="B403" s="56" t="s">
        <v>350</v>
      </c>
      <c r="C403" s="56" t="s">
        <v>348</v>
      </c>
      <c r="D403" s="56">
        <v>432</v>
      </c>
      <c r="E403" s="56">
        <v>1.01</v>
      </c>
      <c r="F403" s="56">
        <f t="shared" si="8"/>
        <v>436.32</v>
      </c>
      <c r="G403" s="242">
        <v>565</v>
      </c>
      <c r="H403" s="242">
        <v>1067.8499999999999</v>
      </c>
    </row>
    <row r="404" spans="1:9" x14ac:dyDescent="0.25">
      <c r="A404" s="56" t="s">
        <v>351</v>
      </c>
      <c r="B404" s="56" t="s">
        <v>352</v>
      </c>
      <c r="C404" s="56" t="s">
        <v>65</v>
      </c>
      <c r="D404" s="56">
        <v>18</v>
      </c>
      <c r="E404" s="56">
        <v>3.26</v>
      </c>
      <c r="F404" s="56">
        <f t="shared" si="8"/>
        <v>58.679999999999993</v>
      </c>
      <c r="G404" s="242">
        <v>17</v>
      </c>
      <c r="H404" s="242">
        <v>73.44</v>
      </c>
    </row>
    <row r="405" spans="1:9" x14ac:dyDescent="0.25">
      <c r="A405" s="56" t="s">
        <v>353</v>
      </c>
      <c r="B405" s="56" t="s">
        <v>354</v>
      </c>
      <c r="C405" s="56" t="s">
        <v>65</v>
      </c>
      <c r="D405" s="56">
        <v>18</v>
      </c>
      <c r="E405" s="56">
        <v>3.26</v>
      </c>
      <c r="F405" s="56">
        <f t="shared" si="8"/>
        <v>58.679999999999993</v>
      </c>
      <c r="G405" s="242">
        <v>13</v>
      </c>
      <c r="H405" s="242">
        <v>56.16</v>
      </c>
    </row>
    <row r="406" spans="1:9" x14ac:dyDescent="0.25">
      <c r="A406" s="56" t="s">
        <v>355</v>
      </c>
      <c r="B406" s="56" t="s">
        <v>356</v>
      </c>
      <c r="C406" s="56" t="s">
        <v>65</v>
      </c>
      <c r="D406" s="56">
        <v>10</v>
      </c>
      <c r="E406" s="56">
        <v>4.88</v>
      </c>
      <c r="F406" s="56">
        <f t="shared" si="8"/>
        <v>48.8</v>
      </c>
      <c r="G406" s="242">
        <v>34</v>
      </c>
      <c r="H406" s="242">
        <v>302.60000000000002</v>
      </c>
    </row>
    <row r="407" spans="1:9" x14ac:dyDescent="0.25">
      <c r="A407" s="56" t="s">
        <v>357</v>
      </c>
      <c r="B407" s="56" t="s">
        <v>358</v>
      </c>
      <c r="C407" s="56" t="s">
        <v>65</v>
      </c>
      <c r="D407" s="56">
        <v>21</v>
      </c>
      <c r="E407" s="56">
        <v>2.63</v>
      </c>
      <c r="F407" s="56">
        <f t="shared" si="8"/>
        <v>55.23</v>
      </c>
      <c r="G407" s="242">
        <v>37</v>
      </c>
      <c r="H407" s="242">
        <v>161.69</v>
      </c>
    </row>
    <row r="408" spans="1:9" x14ac:dyDescent="0.25">
      <c r="A408" s="56" t="s">
        <v>359</v>
      </c>
      <c r="B408" s="56" t="s">
        <v>360</v>
      </c>
      <c r="C408" s="56" t="s">
        <v>65</v>
      </c>
      <c r="D408" s="56">
        <v>10</v>
      </c>
      <c r="E408" s="56">
        <v>4.58</v>
      </c>
      <c r="F408" s="56">
        <f t="shared" si="8"/>
        <v>45.8</v>
      </c>
      <c r="G408" s="243">
        <v>14</v>
      </c>
      <c r="H408" s="243">
        <v>137.19999999999999</v>
      </c>
      <c r="I408" s="116"/>
    </row>
    <row r="409" spans="1:9" x14ac:dyDescent="0.25">
      <c r="A409" s="56" t="s">
        <v>361</v>
      </c>
      <c r="B409" s="56" t="s">
        <v>362</v>
      </c>
      <c r="C409" s="56" t="s">
        <v>65</v>
      </c>
      <c r="D409" s="117">
        <v>7.1360000000000001</v>
      </c>
      <c r="E409" s="56">
        <v>2.0699999999999998</v>
      </c>
      <c r="F409" s="56">
        <f t="shared" si="8"/>
        <v>14.771519999999999</v>
      </c>
      <c r="G409" s="243">
        <v>6</v>
      </c>
      <c r="H409" s="243">
        <v>118.8</v>
      </c>
      <c r="I409" s="116"/>
    </row>
    <row r="410" spans="1:9" x14ac:dyDescent="0.25">
      <c r="A410" s="56" t="s">
        <v>363</v>
      </c>
      <c r="B410" s="56" t="s">
        <v>364</v>
      </c>
      <c r="C410" s="56"/>
      <c r="D410" s="56">
        <v>0</v>
      </c>
      <c r="E410" s="56">
        <v>0</v>
      </c>
      <c r="F410" s="56">
        <f t="shared" si="8"/>
        <v>0</v>
      </c>
      <c r="G410" s="243">
        <v>0</v>
      </c>
      <c r="H410" s="243">
        <v>0</v>
      </c>
      <c r="I410" s="116"/>
    </row>
    <row r="411" spans="1:9" x14ac:dyDescent="0.25">
      <c r="A411" s="56"/>
      <c r="B411" s="56" t="s">
        <v>365</v>
      </c>
      <c r="C411" s="56" t="s">
        <v>65</v>
      </c>
      <c r="D411" s="56">
        <v>2</v>
      </c>
      <c r="E411" s="56">
        <v>125.4</v>
      </c>
      <c r="F411" s="56">
        <f t="shared" si="8"/>
        <v>250.8</v>
      </c>
      <c r="G411" s="243">
        <v>0</v>
      </c>
      <c r="H411" s="242">
        <v>0</v>
      </c>
    </row>
    <row r="412" spans="1:9" x14ac:dyDescent="0.25">
      <c r="A412" s="56"/>
      <c r="B412" s="56" t="s">
        <v>366</v>
      </c>
      <c r="C412" s="56" t="s">
        <v>65</v>
      </c>
      <c r="D412" s="56">
        <v>3</v>
      </c>
      <c r="E412" s="56">
        <v>15.26</v>
      </c>
      <c r="F412" s="56">
        <f t="shared" si="8"/>
        <v>45.78</v>
      </c>
      <c r="G412" s="242">
        <v>15</v>
      </c>
      <c r="H412" s="244">
        <v>161.28</v>
      </c>
    </row>
    <row r="413" spans="1:9" x14ac:dyDescent="0.25">
      <c r="A413" s="56"/>
      <c r="B413" s="56" t="s">
        <v>367</v>
      </c>
      <c r="C413" s="56" t="s">
        <v>65</v>
      </c>
      <c r="D413" s="56">
        <v>2</v>
      </c>
      <c r="E413" s="56">
        <v>15.26</v>
      </c>
      <c r="F413" s="56">
        <f t="shared" si="8"/>
        <v>30.52</v>
      </c>
      <c r="G413" s="242">
        <v>0</v>
      </c>
      <c r="H413" s="242">
        <v>0</v>
      </c>
    </row>
    <row r="414" spans="1:9" x14ac:dyDescent="0.25">
      <c r="A414" s="56"/>
      <c r="B414" s="56" t="s">
        <v>368</v>
      </c>
      <c r="C414" s="56" t="s">
        <v>65</v>
      </c>
      <c r="D414" s="56">
        <v>3</v>
      </c>
      <c r="E414" s="56">
        <v>321.19</v>
      </c>
      <c r="F414" s="56">
        <f t="shared" si="8"/>
        <v>963.56999999999994</v>
      </c>
      <c r="G414" s="242">
        <v>0</v>
      </c>
      <c r="H414" s="242">
        <v>0</v>
      </c>
    </row>
    <row r="415" spans="1:9" x14ac:dyDescent="0.25">
      <c r="A415" s="56"/>
      <c r="B415" s="56" t="s">
        <v>369</v>
      </c>
      <c r="C415" s="56" t="s">
        <v>65</v>
      </c>
      <c r="D415" s="56">
        <v>2</v>
      </c>
      <c r="E415" s="56">
        <v>76.98</v>
      </c>
      <c r="F415" s="56">
        <f t="shared" si="8"/>
        <v>153.96</v>
      </c>
      <c r="G415" s="242">
        <v>0</v>
      </c>
      <c r="H415" s="242">
        <v>0</v>
      </c>
    </row>
    <row r="416" spans="1:9" x14ac:dyDescent="0.25">
      <c r="A416" s="56"/>
      <c r="B416" s="56" t="s">
        <v>370</v>
      </c>
      <c r="C416" s="56" t="s">
        <v>65</v>
      </c>
      <c r="D416" s="56">
        <v>2</v>
      </c>
      <c r="E416" s="56">
        <v>76.98</v>
      </c>
      <c r="F416" s="56">
        <f t="shared" si="8"/>
        <v>153.96</v>
      </c>
      <c r="G416" s="242">
        <v>0</v>
      </c>
      <c r="H416" s="242">
        <v>0</v>
      </c>
    </row>
    <row r="417" spans="1:9" x14ac:dyDescent="0.25">
      <c r="A417" s="56"/>
      <c r="B417" s="56" t="s">
        <v>371</v>
      </c>
      <c r="C417" s="56" t="s">
        <v>65</v>
      </c>
      <c r="D417" s="56">
        <v>2</v>
      </c>
      <c r="E417" s="56">
        <v>79.63</v>
      </c>
      <c r="F417" s="56">
        <f t="shared" si="8"/>
        <v>159.26</v>
      </c>
      <c r="G417" s="242">
        <v>0</v>
      </c>
      <c r="H417" s="242">
        <v>0</v>
      </c>
    </row>
    <row r="418" spans="1:9" x14ac:dyDescent="0.25">
      <c r="A418" s="56"/>
      <c r="B418" s="56" t="s">
        <v>372</v>
      </c>
      <c r="C418" s="56" t="s">
        <v>373</v>
      </c>
      <c r="D418" s="56"/>
      <c r="E418" s="56">
        <v>0</v>
      </c>
      <c r="F418" s="56">
        <f t="shared" si="8"/>
        <v>0</v>
      </c>
      <c r="G418" s="242">
        <v>0</v>
      </c>
      <c r="H418" s="242">
        <v>0</v>
      </c>
    </row>
    <row r="419" spans="1:9" x14ac:dyDescent="0.25">
      <c r="A419" s="56"/>
      <c r="B419" s="56" t="s">
        <v>374</v>
      </c>
      <c r="C419" s="56"/>
      <c r="D419" s="56"/>
      <c r="E419" s="56">
        <v>0</v>
      </c>
      <c r="F419" s="56">
        <f t="shared" si="8"/>
        <v>0</v>
      </c>
      <c r="G419" s="242">
        <v>0</v>
      </c>
      <c r="H419" s="242">
        <v>0</v>
      </c>
      <c r="I419" s="116"/>
    </row>
    <row r="420" spans="1:9" x14ac:dyDescent="0.25">
      <c r="A420" s="56"/>
      <c r="B420" s="56"/>
      <c r="C420" s="56"/>
      <c r="D420" s="56"/>
      <c r="E420" s="56">
        <v>0</v>
      </c>
      <c r="F420" s="56">
        <f t="shared" si="8"/>
        <v>0</v>
      </c>
      <c r="G420" s="242">
        <v>0</v>
      </c>
      <c r="H420" s="242">
        <v>0</v>
      </c>
    </row>
    <row r="421" spans="1:9" x14ac:dyDescent="0.25">
      <c r="A421" s="56" t="s">
        <v>17</v>
      </c>
      <c r="B421" s="56" t="s">
        <v>375</v>
      </c>
      <c r="C421" s="56"/>
      <c r="D421" s="56"/>
      <c r="E421" s="56">
        <v>0</v>
      </c>
      <c r="F421" s="56">
        <f t="shared" si="8"/>
        <v>0</v>
      </c>
      <c r="G421" s="242">
        <v>0</v>
      </c>
      <c r="H421" s="242">
        <v>0</v>
      </c>
    </row>
    <row r="422" spans="1:9" x14ac:dyDescent="0.25">
      <c r="A422" s="56"/>
      <c r="B422" s="56"/>
      <c r="C422" s="56"/>
      <c r="D422" s="56"/>
      <c r="E422" s="56">
        <v>0</v>
      </c>
      <c r="F422" s="56">
        <f t="shared" si="8"/>
        <v>0</v>
      </c>
      <c r="G422" s="242">
        <v>0</v>
      </c>
      <c r="H422" s="242">
        <v>0</v>
      </c>
    </row>
    <row r="423" spans="1:9" x14ac:dyDescent="0.25">
      <c r="A423" s="56" t="s">
        <v>376</v>
      </c>
      <c r="B423" s="56" t="s">
        <v>377</v>
      </c>
      <c r="C423" s="56" t="s">
        <v>65</v>
      </c>
      <c r="D423" s="56">
        <v>100</v>
      </c>
      <c r="E423" s="56">
        <v>14.6</v>
      </c>
      <c r="F423" s="56">
        <f t="shared" si="8"/>
        <v>1460</v>
      </c>
      <c r="G423" s="242">
        <v>83</v>
      </c>
      <c r="H423" s="242">
        <v>1890</v>
      </c>
    </row>
    <row r="424" spans="1:9" x14ac:dyDescent="0.25">
      <c r="A424" s="56" t="s">
        <v>378</v>
      </c>
      <c r="B424" s="56" t="s">
        <v>379</v>
      </c>
      <c r="C424" s="56" t="s">
        <v>65</v>
      </c>
      <c r="D424" s="56">
        <v>30</v>
      </c>
      <c r="E424" s="56">
        <v>18.53</v>
      </c>
      <c r="F424" s="56">
        <f t="shared" si="8"/>
        <v>555.90000000000009</v>
      </c>
      <c r="G424" s="242">
        <v>0</v>
      </c>
      <c r="H424" s="242">
        <v>0</v>
      </c>
    </row>
    <row r="425" spans="1:9" x14ac:dyDescent="0.25">
      <c r="A425" s="56" t="s">
        <v>380</v>
      </c>
      <c r="B425" s="56" t="s">
        <v>381</v>
      </c>
      <c r="C425" s="56" t="s">
        <v>65</v>
      </c>
      <c r="D425" s="56">
        <v>60</v>
      </c>
      <c r="E425" s="56">
        <v>18.32</v>
      </c>
      <c r="F425" s="56">
        <f t="shared" si="8"/>
        <v>1099.2</v>
      </c>
      <c r="G425" s="242">
        <v>0</v>
      </c>
      <c r="H425" s="242">
        <v>0</v>
      </c>
    </row>
    <row r="426" spans="1:9" x14ac:dyDescent="0.25">
      <c r="A426" s="56" t="s">
        <v>382</v>
      </c>
      <c r="B426" s="56" t="s">
        <v>383</v>
      </c>
      <c r="C426" s="56" t="s">
        <v>65</v>
      </c>
      <c r="D426" s="56">
        <v>60</v>
      </c>
      <c r="E426" s="56">
        <v>23.89</v>
      </c>
      <c r="F426" s="56">
        <f t="shared" si="8"/>
        <v>1433.4</v>
      </c>
      <c r="G426" s="242">
        <v>74</v>
      </c>
      <c r="H426" s="242">
        <v>2080.88</v>
      </c>
    </row>
    <row r="427" spans="1:9" x14ac:dyDescent="0.25">
      <c r="A427" s="56" t="s">
        <v>384</v>
      </c>
      <c r="B427" s="56" t="s">
        <v>385</v>
      </c>
      <c r="C427" s="56" t="s">
        <v>65</v>
      </c>
      <c r="D427" s="56">
        <v>30</v>
      </c>
      <c r="E427" s="56">
        <v>23.89</v>
      </c>
      <c r="F427" s="56">
        <f t="shared" si="8"/>
        <v>716.7</v>
      </c>
      <c r="G427" s="242">
        <v>30</v>
      </c>
      <c r="H427" s="242">
        <v>843.6</v>
      </c>
    </row>
    <row r="428" spans="1:9" x14ac:dyDescent="0.25">
      <c r="A428" s="56" t="s">
        <v>509</v>
      </c>
      <c r="B428" s="56" t="s">
        <v>510</v>
      </c>
      <c r="C428" s="56" t="s">
        <v>65</v>
      </c>
      <c r="D428" s="56">
        <v>0</v>
      </c>
      <c r="E428" s="56">
        <v>0</v>
      </c>
      <c r="F428" s="56">
        <f t="shared" si="8"/>
        <v>0</v>
      </c>
      <c r="G428" s="242">
        <v>106</v>
      </c>
      <c r="H428" s="242">
        <v>1441.6</v>
      </c>
    </row>
    <row r="429" spans="1:9" x14ac:dyDescent="0.25">
      <c r="A429" s="56" t="s">
        <v>511</v>
      </c>
      <c r="B429" s="56" t="s">
        <v>512</v>
      </c>
      <c r="C429" s="56" t="s">
        <v>65</v>
      </c>
      <c r="D429" s="56"/>
      <c r="E429" s="56"/>
      <c r="F429" s="56"/>
      <c r="G429" s="242">
        <v>2</v>
      </c>
      <c r="H429" s="242">
        <v>52.26</v>
      </c>
    </row>
    <row r="430" spans="1:9" x14ac:dyDescent="0.25">
      <c r="A430" s="240" t="s">
        <v>514</v>
      </c>
      <c r="B430" s="56" t="s">
        <v>513</v>
      </c>
      <c r="C430" s="56" t="s">
        <v>388</v>
      </c>
      <c r="D430" s="56"/>
      <c r="E430" s="56"/>
      <c r="F430" s="56">
        <v>0</v>
      </c>
      <c r="G430" s="242">
        <v>74</v>
      </c>
      <c r="H430" s="242">
        <v>1346.8</v>
      </c>
    </row>
    <row r="431" spans="1:9" x14ac:dyDescent="0.25">
      <c r="A431" s="56" t="s">
        <v>19</v>
      </c>
      <c r="B431" s="56" t="s">
        <v>386</v>
      </c>
      <c r="C431" s="56"/>
      <c r="D431" s="56"/>
      <c r="E431" s="56">
        <v>0</v>
      </c>
      <c r="F431" s="56">
        <f t="shared" si="8"/>
        <v>0</v>
      </c>
      <c r="G431" s="242">
        <v>1</v>
      </c>
      <c r="H431" s="242">
        <v>18.2</v>
      </c>
    </row>
    <row r="432" spans="1:9" x14ac:dyDescent="0.25">
      <c r="A432" s="56"/>
      <c r="B432" s="56"/>
      <c r="C432" s="56"/>
      <c r="D432" s="56"/>
      <c r="E432" s="56">
        <v>0</v>
      </c>
      <c r="F432" s="56">
        <f t="shared" si="8"/>
        <v>0</v>
      </c>
      <c r="G432" s="242">
        <v>0</v>
      </c>
      <c r="H432" s="242">
        <v>0</v>
      </c>
    </row>
    <row r="433" spans="1:11" x14ac:dyDescent="0.25">
      <c r="A433" s="56" t="s">
        <v>278</v>
      </c>
      <c r="B433" s="56" t="s">
        <v>387</v>
      </c>
      <c r="C433" s="56" t="s">
        <v>388</v>
      </c>
      <c r="D433" s="56">
        <v>150</v>
      </c>
      <c r="E433" s="56">
        <v>10.49</v>
      </c>
      <c r="F433" s="56">
        <f t="shared" si="8"/>
        <v>1573.5</v>
      </c>
      <c r="G433" s="242">
        <v>60</v>
      </c>
      <c r="H433" s="243">
        <v>888</v>
      </c>
      <c r="I433" s="116"/>
    </row>
    <row r="434" spans="1:11" x14ac:dyDescent="0.25">
      <c r="A434" s="56" t="s">
        <v>280</v>
      </c>
      <c r="B434" s="56" t="s">
        <v>389</v>
      </c>
      <c r="C434" s="56" t="s">
        <v>388</v>
      </c>
      <c r="D434" s="56">
        <v>51</v>
      </c>
      <c r="E434" s="56">
        <v>7.83</v>
      </c>
      <c r="F434" s="56">
        <f t="shared" si="8"/>
        <v>399.33</v>
      </c>
      <c r="G434" s="242">
        <v>8</v>
      </c>
      <c r="H434" s="243">
        <v>102.4</v>
      </c>
      <c r="I434" s="116"/>
    </row>
    <row r="435" spans="1:11" x14ac:dyDescent="0.25">
      <c r="A435" s="56" t="s">
        <v>282</v>
      </c>
      <c r="B435" s="56" t="s">
        <v>390</v>
      </c>
      <c r="C435" s="56" t="s">
        <v>388</v>
      </c>
      <c r="D435" s="56">
        <v>80</v>
      </c>
      <c r="E435" s="56">
        <v>30.79</v>
      </c>
      <c r="F435" s="56">
        <f t="shared" si="8"/>
        <v>2463.1999999999998</v>
      </c>
      <c r="G435" s="242">
        <v>9</v>
      </c>
      <c r="H435" s="243">
        <v>448.6</v>
      </c>
      <c r="I435" s="116"/>
    </row>
    <row r="436" spans="1:11" x14ac:dyDescent="0.25">
      <c r="A436" s="56"/>
      <c r="B436" s="56"/>
      <c r="C436" s="56"/>
      <c r="D436" s="56"/>
      <c r="E436" s="56">
        <v>0</v>
      </c>
      <c r="F436" s="56">
        <f t="shared" si="8"/>
        <v>0</v>
      </c>
      <c r="G436" s="242">
        <v>17</v>
      </c>
      <c r="H436" s="242">
        <v>846.5</v>
      </c>
    </row>
    <row r="437" spans="1:11" x14ac:dyDescent="0.25">
      <c r="A437" s="56"/>
      <c r="B437" s="56"/>
      <c r="C437" s="56"/>
      <c r="D437" s="56"/>
      <c r="E437" s="56">
        <v>0</v>
      </c>
      <c r="F437" s="56">
        <f t="shared" si="8"/>
        <v>0</v>
      </c>
      <c r="G437" s="242">
        <v>0</v>
      </c>
      <c r="H437" s="242">
        <v>0</v>
      </c>
    </row>
    <row r="438" spans="1:11" x14ac:dyDescent="0.25">
      <c r="A438" s="56" t="s">
        <v>21</v>
      </c>
      <c r="B438" s="56" t="s">
        <v>391</v>
      </c>
      <c r="C438" s="56"/>
      <c r="D438" s="56"/>
      <c r="E438" s="56">
        <v>0</v>
      </c>
      <c r="F438" s="56">
        <f t="shared" si="8"/>
        <v>0</v>
      </c>
      <c r="G438" s="242">
        <v>0</v>
      </c>
      <c r="H438" s="242">
        <v>0</v>
      </c>
    </row>
    <row r="439" spans="1:11" x14ac:dyDescent="0.25">
      <c r="A439" s="56"/>
      <c r="B439" s="56"/>
      <c r="C439" s="56"/>
      <c r="D439" s="56"/>
      <c r="E439" s="56">
        <v>0</v>
      </c>
      <c r="F439" s="56">
        <f t="shared" si="8"/>
        <v>0</v>
      </c>
      <c r="G439" s="242">
        <v>0</v>
      </c>
      <c r="H439" s="242">
        <v>0</v>
      </c>
    </row>
    <row r="440" spans="1:11" x14ac:dyDescent="0.25">
      <c r="A440" s="56" t="s">
        <v>392</v>
      </c>
      <c r="B440" s="56" t="s">
        <v>393</v>
      </c>
      <c r="C440" s="56" t="s">
        <v>388</v>
      </c>
      <c r="D440" s="117">
        <v>16.0047</v>
      </c>
      <c r="E440" s="118">
        <v>30.79</v>
      </c>
      <c r="F440" s="56">
        <f t="shared" si="8"/>
        <v>492.78471299999995</v>
      </c>
      <c r="G440" s="242">
        <v>45</v>
      </c>
      <c r="H440" s="242">
        <v>2241</v>
      </c>
    </row>
    <row r="441" spans="1:11" x14ac:dyDescent="0.25">
      <c r="A441" s="56" t="s">
        <v>394</v>
      </c>
      <c r="B441" s="56" t="s">
        <v>395</v>
      </c>
      <c r="C441" s="56" t="s">
        <v>388</v>
      </c>
      <c r="D441" s="56">
        <v>16</v>
      </c>
      <c r="E441" s="56">
        <v>30.79</v>
      </c>
      <c r="F441" s="56">
        <f t="shared" si="8"/>
        <v>492.64</v>
      </c>
      <c r="G441" s="242">
        <v>14</v>
      </c>
      <c r="H441" s="242">
        <v>697.2</v>
      </c>
    </row>
    <row r="442" spans="1:11" ht="15.75" thickBot="1" x14ac:dyDescent="0.3">
      <c r="A442" s="245"/>
      <c r="B442" s="245"/>
      <c r="C442" s="245"/>
      <c r="D442" s="245"/>
      <c r="E442" s="245">
        <v>0</v>
      </c>
      <c r="F442" s="245">
        <v>0</v>
      </c>
      <c r="G442" s="246">
        <v>0</v>
      </c>
      <c r="H442" s="246">
        <v>0</v>
      </c>
    </row>
    <row r="443" spans="1:11" x14ac:dyDescent="0.25">
      <c r="A443" s="247" t="s">
        <v>396</v>
      </c>
      <c r="B443" s="248"/>
      <c r="C443" s="248"/>
      <c r="D443" s="248"/>
      <c r="E443" s="248"/>
      <c r="F443" s="249">
        <v>16000</v>
      </c>
      <c r="G443" s="251"/>
      <c r="H443" s="252">
        <f>SUM(H382:H442)</f>
        <v>18996.36</v>
      </c>
      <c r="J443" s="78"/>
      <c r="K443" s="241"/>
    </row>
    <row r="444" spans="1:11" ht="15.75" thickBot="1" x14ac:dyDescent="0.3">
      <c r="A444" s="250" t="s">
        <v>397</v>
      </c>
      <c r="B444" s="255"/>
      <c r="C444" s="255"/>
      <c r="D444" s="255"/>
      <c r="E444" s="255"/>
      <c r="F444" s="256">
        <f>F443*1.25</f>
        <v>20000</v>
      </c>
      <c r="G444" s="253"/>
      <c r="H444" s="254">
        <f>+H443*1.25</f>
        <v>23745.45</v>
      </c>
    </row>
    <row r="445" spans="1:11" x14ac:dyDescent="0.25">
      <c r="A445" s="4"/>
      <c r="B445" s="5"/>
      <c r="C445" s="41"/>
      <c r="D445" s="8"/>
      <c r="E445" s="8"/>
      <c r="F445" s="8"/>
      <c r="G445" s="78"/>
      <c r="H445" s="78"/>
      <c r="I445" s="78"/>
    </row>
    <row r="446" spans="1:11" x14ac:dyDescent="0.25">
      <c r="A446" s="294" t="s">
        <v>399</v>
      </c>
      <c r="B446" s="294"/>
      <c r="C446" s="294"/>
      <c r="D446" s="294"/>
      <c r="E446" s="294"/>
      <c r="F446" s="294"/>
      <c r="G446" s="294"/>
      <c r="H446" s="194"/>
      <c r="I446" s="194"/>
    </row>
    <row r="447" spans="1:11" x14ac:dyDescent="0.25">
      <c r="A447" s="4"/>
      <c r="B447" s="5"/>
      <c r="C447" s="41"/>
      <c r="D447" s="8"/>
      <c r="E447" s="8"/>
      <c r="F447" s="8"/>
    </row>
    <row r="448" spans="1:11" x14ac:dyDescent="0.25">
      <c r="A448" s="60" t="s">
        <v>0</v>
      </c>
      <c r="B448" s="304" t="s">
        <v>100</v>
      </c>
      <c r="C448" s="61" t="s">
        <v>2</v>
      </c>
      <c r="D448" s="62" t="s">
        <v>101</v>
      </c>
      <c r="E448" s="63" t="s">
        <v>102</v>
      </c>
      <c r="F448" s="305" t="s">
        <v>4</v>
      </c>
      <c r="G448" s="305"/>
      <c r="H448" s="283" t="s">
        <v>506</v>
      </c>
      <c r="I448" s="283"/>
    </row>
    <row r="449" spans="1:9" x14ac:dyDescent="0.25">
      <c r="A449" s="64" t="s">
        <v>5</v>
      </c>
      <c r="B449" s="304"/>
      <c r="C449" s="119" t="s">
        <v>6</v>
      </c>
      <c r="D449" s="120" t="s">
        <v>103</v>
      </c>
      <c r="E449" s="121" t="s">
        <v>104</v>
      </c>
      <c r="F449" s="67" t="s">
        <v>105</v>
      </c>
      <c r="G449" s="68" t="s">
        <v>106</v>
      </c>
      <c r="H449" s="206" t="s">
        <v>101</v>
      </c>
      <c r="I449" s="207" t="s">
        <v>507</v>
      </c>
    </row>
    <row r="450" spans="1:9" x14ac:dyDescent="0.25">
      <c r="A450" s="69"/>
      <c r="B450" s="70"/>
      <c r="C450" s="55"/>
      <c r="D450" s="71"/>
      <c r="E450" s="71"/>
      <c r="F450" s="71"/>
      <c r="G450" s="71"/>
      <c r="H450" s="71"/>
      <c r="I450" s="71"/>
    </row>
    <row r="451" spans="1:9" x14ac:dyDescent="0.25">
      <c r="A451" s="72" t="s">
        <v>107</v>
      </c>
      <c r="B451" s="301" t="s">
        <v>400</v>
      </c>
      <c r="C451" s="301"/>
      <c r="D451" s="301"/>
      <c r="E451" s="301"/>
      <c r="F451" s="301"/>
      <c r="G451" s="301"/>
      <c r="H451" s="193"/>
      <c r="I451" s="193"/>
    </row>
    <row r="452" spans="1:9" x14ac:dyDescent="0.25">
      <c r="A452" s="69"/>
      <c r="B452" s="70"/>
      <c r="C452" s="55"/>
      <c r="D452" s="78"/>
      <c r="E452" s="78"/>
      <c r="F452" s="78"/>
      <c r="G452" s="78"/>
      <c r="H452" s="78"/>
      <c r="I452" s="78"/>
    </row>
    <row r="453" spans="1:9" ht="25.5" x14ac:dyDescent="0.25">
      <c r="A453" s="9" t="s">
        <v>13</v>
      </c>
      <c r="B453" s="10" t="s">
        <v>401</v>
      </c>
      <c r="C453" s="11"/>
      <c r="D453" s="12"/>
      <c r="E453" s="12"/>
      <c r="F453" s="162"/>
      <c r="G453" s="162"/>
      <c r="H453" s="162"/>
      <c r="I453" s="162"/>
    </row>
    <row r="454" spans="1:9" x14ac:dyDescent="0.25">
      <c r="B454" s="10" t="s">
        <v>402</v>
      </c>
      <c r="C454" s="11" t="s">
        <v>215</v>
      </c>
      <c r="D454" s="22">
        <v>3650</v>
      </c>
      <c r="E454" s="12">
        <v>13</v>
      </c>
      <c r="F454" s="162">
        <v>0.05</v>
      </c>
      <c r="G454" s="162">
        <f>D454*F454*E454</f>
        <v>2372.5</v>
      </c>
      <c r="H454" s="162">
        <v>13</v>
      </c>
      <c r="I454" s="162">
        <v>2372.5</v>
      </c>
    </row>
    <row r="455" spans="1:9" x14ac:dyDescent="0.25">
      <c r="B455" s="10" t="s">
        <v>403</v>
      </c>
      <c r="C455" s="11" t="s">
        <v>215</v>
      </c>
      <c r="D455" s="22">
        <v>800</v>
      </c>
      <c r="E455" s="12">
        <v>13</v>
      </c>
      <c r="F455" s="162">
        <v>0.05</v>
      </c>
      <c r="G455" s="162">
        <f>D455*F455*E455</f>
        <v>520</v>
      </c>
      <c r="H455" s="162">
        <v>13</v>
      </c>
      <c r="I455" s="162">
        <v>520</v>
      </c>
    </row>
    <row r="456" spans="1:9" x14ac:dyDescent="0.25">
      <c r="C456" s="11"/>
      <c r="D456" s="22"/>
      <c r="E456" s="12"/>
      <c r="F456" s="162"/>
      <c r="G456" s="162"/>
      <c r="H456" s="162"/>
      <c r="I456" s="162"/>
    </row>
    <row r="457" spans="1:9" ht="25.5" x14ac:dyDescent="0.25">
      <c r="A457" s="9" t="s">
        <v>17</v>
      </c>
      <c r="B457" s="10" t="s">
        <v>404</v>
      </c>
      <c r="C457" s="11"/>
      <c r="D457" s="22"/>
      <c r="E457" s="12"/>
      <c r="F457" s="162"/>
      <c r="G457" s="162"/>
      <c r="H457" s="162"/>
      <c r="I457" s="162"/>
    </row>
    <row r="458" spans="1:9" x14ac:dyDescent="0.25">
      <c r="B458" s="10" t="s">
        <v>405</v>
      </c>
      <c r="C458" s="11" t="s">
        <v>215</v>
      </c>
      <c r="D458" s="22">
        <v>1620</v>
      </c>
      <c r="E458" s="12">
        <v>9</v>
      </c>
      <c r="F458" s="162">
        <v>0.06</v>
      </c>
      <c r="G458" s="162">
        <f>D458*F458*E458</f>
        <v>874.80000000000007</v>
      </c>
      <c r="H458" s="162">
        <v>9</v>
      </c>
      <c r="I458" s="162">
        <v>874.80000000000007</v>
      </c>
    </row>
    <row r="459" spans="1:9" x14ac:dyDescent="0.25">
      <c r="B459" s="10" t="s">
        <v>195</v>
      </c>
      <c r="C459" s="11" t="s">
        <v>215</v>
      </c>
      <c r="D459" s="22">
        <v>1300</v>
      </c>
      <c r="E459" s="12">
        <v>2</v>
      </c>
      <c r="F459" s="162">
        <v>0.06</v>
      </c>
      <c r="G459" s="162">
        <f>D459*F459*E459</f>
        <v>156</v>
      </c>
      <c r="H459" s="162">
        <v>2</v>
      </c>
      <c r="I459" s="162">
        <v>156</v>
      </c>
    </row>
    <row r="460" spans="1:9" x14ac:dyDescent="0.25">
      <c r="B460" s="10" t="s">
        <v>406</v>
      </c>
      <c r="C460" s="11" t="s">
        <v>215</v>
      </c>
      <c r="D460" s="22">
        <v>250</v>
      </c>
      <c r="E460" s="12">
        <v>12</v>
      </c>
      <c r="F460" s="162">
        <v>0.06</v>
      </c>
      <c r="G460" s="162">
        <f>D460*F460*E460</f>
        <v>180</v>
      </c>
      <c r="H460" s="162">
        <v>12</v>
      </c>
      <c r="I460" s="162">
        <v>180</v>
      </c>
    </row>
    <row r="461" spans="1:9" x14ac:dyDescent="0.25">
      <c r="B461" s="10" t="s">
        <v>407</v>
      </c>
      <c r="C461" s="11" t="s">
        <v>215</v>
      </c>
      <c r="D461" s="22">
        <v>3300</v>
      </c>
      <c r="E461" s="12">
        <v>2</v>
      </c>
      <c r="F461" s="162">
        <v>0.06</v>
      </c>
      <c r="G461" s="162">
        <f>D461*F461*E461</f>
        <v>396</v>
      </c>
      <c r="H461" s="162">
        <v>2</v>
      </c>
      <c r="I461" s="162">
        <v>396</v>
      </c>
    </row>
    <row r="462" spans="1:9" x14ac:dyDescent="0.25">
      <c r="C462" s="11"/>
      <c r="D462" s="22"/>
      <c r="E462" s="12"/>
      <c r="F462" s="162"/>
      <c r="G462" s="162"/>
      <c r="H462" s="162"/>
      <c r="I462" s="162"/>
    </row>
    <row r="463" spans="1:9" ht="38.25" x14ac:dyDescent="0.25">
      <c r="A463" s="9" t="s">
        <v>19</v>
      </c>
      <c r="B463" s="10" t="s">
        <v>408</v>
      </c>
      <c r="C463" s="11"/>
      <c r="D463" s="22"/>
      <c r="E463" s="12"/>
      <c r="F463" s="162"/>
      <c r="G463" s="162"/>
      <c r="H463" s="162"/>
      <c r="I463" s="162"/>
    </row>
    <row r="464" spans="1:9" x14ac:dyDescent="0.25">
      <c r="B464" s="10" t="s">
        <v>409</v>
      </c>
      <c r="C464" s="11" t="s">
        <v>215</v>
      </c>
      <c r="D464" s="22">
        <v>4880</v>
      </c>
      <c r="E464" s="12">
        <v>11</v>
      </c>
      <c r="F464" s="162">
        <v>0.04</v>
      </c>
      <c r="G464" s="162">
        <f>D464*F464*E464</f>
        <v>2147.2000000000003</v>
      </c>
      <c r="H464" s="162">
        <v>11</v>
      </c>
      <c r="I464" s="162">
        <v>2147.2000000000003</v>
      </c>
    </row>
    <row r="465" spans="1:9" x14ac:dyDescent="0.25">
      <c r="B465" s="10" t="s">
        <v>410</v>
      </c>
      <c r="C465" s="11" t="s">
        <v>215</v>
      </c>
      <c r="D465" s="22">
        <v>4500</v>
      </c>
      <c r="E465" s="12">
        <v>11</v>
      </c>
      <c r="F465" s="162">
        <v>0.04</v>
      </c>
      <c r="G465" s="162">
        <f>D465*F465*E465</f>
        <v>1980</v>
      </c>
      <c r="H465" s="162">
        <v>11</v>
      </c>
      <c r="I465" s="162">
        <v>1980</v>
      </c>
    </row>
    <row r="466" spans="1:9" x14ac:dyDescent="0.25">
      <c r="C466" s="11"/>
      <c r="D466" s="22"/>
      <c r="E466" s="12"/>
      <c r="F466" s="162"/>
      <c r="G466" s="162"/>
      <c r="H466" s="162"/>
      <c r="I466" s="162"/>
    </row>
    <row r="467" spans="1:9" x14ac:dyDescent="0.25">
      <c r="A467" s="9" t="s">
        <v>21</v>
      </c>
      <c r="B467" s="10" t="s">
        <v>411</v>
      </c>
      <c r="C467" s="11"/>
      <c r="D467" s="22"/>
      <c r="E467" s="12"/>
      <c r="F467" s="162"/>
      <c r="G467" s="162"/>
      <c r="H467" s="162"/>
      <c r="I467" s="162"/>
    </row>
    <row r="468" spans="1:9" x14ac:dyDescent="0.25">
      <c r="B468" s="10" t="s">
        <v>412</v>
      </c>
      <c r="C468" s="11" t="s">
        <v>215</v>
      </c>
      <c r="D468" s="22">
        <v>880</v>
      </c>
      <c r="E468" s="12">
        <v>6</v>
      </c>
      <c r="F468" s="162">
        <v>0.02</v>
      </c>
      <c r="G468" s="162">
        <f t="shared" ref="G468:G472" si="9">D468*F468*E468</f>
        <v>105.60000000000001</v>
      </c>
      <c r="H468" s="162">
        <v>6</v>
      </c>
      <c r="I468" s="162">
        <v>105.60000000000001</v>
      </c>
    </row>
    <row r="469" spans="1:9" x14ac:dyDescent="0.25">
      <c r="B469" s="10" t="s">
        <v>413</v>
      </c>
      <c r="C469" s="11" t="s">
        <v>215</v>
      </c>
      <c r="D469" s="22">
        <v>5280</v>
      </c>
      <c r="E469" s="12">
        <v>7</v>
      </c>
      <c r="F469" s="162">
        <v>0.02</v>
      </c>
      <c r="G469" s="162">
        <f t="shared" si="9"/>
        <v>739.2</v>
      </c>
      <c r="H469" s="162">
        <v>7</v>
      </c>
      <c r="I469" s="162">
        <v>739.2</v>
      </c>
    </row>
    <row r="470" spans="1:9" x14ac:dyDescent="0.25">
      <c r="B470" s="10" t="s">
        <v>414</v>
      </c>
      <c r="C470" s="11" t="s">
        <v>215</v>
      </c>
      <c r="D470" s="22">
        <v>6000</v>
      </c>
      <c r="E470" s="12">
        <v>2</v>
      </c>
      <c r="F470" s="162">
        <v>0.02</v>
      </c>
      <c r="G470" s="162">
        <f t="shared" si="9"/>
        <v>240</v>
      </c>
      <c r="H470" s="162">
        <v>2</v>
      </c>
      <c r="I470" s="162">
        <v>240</v>
      </c>
    </row>
    <row r="471" spans="1:9" x14ac:dyDescent="0.25">
      <c r="B471" s="10" t="s">
        <v>415</v>
      </c>
      <c r="C471" s="11" t="s">
        <v>215</v>
      </c>
      <c r="D471" s="22">
        <v>2500</v>
      </c>
      <c r="E471" s="12">
        <v>1</v>
      </c>
      <c r="F471" s="162">
        <v>0.02</v>
      </c>
      <c r="G471" s="162">
        <f t="shared" si="9"/>
        <v>50</v>
      </c>
      <c r="H471" s="162">
        <v>1</v>
      </c>
      <c r="I471" s="162">
        <v>50</v>
      </c>
    </row>
    <row r="472" spans="1:9" x14ac:dyDescent="0.25">
      <c r="A472" s="46"/>
      <c r="B472" s="47" t="s">
        <v>416</v>
      </c>
      <c r="C472" s="48" t="s">
        <v>215</v>
      </c>
      <c r="D472" s="28">
        <v>19200</v>
      </c>
      <c r="E472" s="39">
        <v>4</v>
      </c>
      <c r="F472" s="49">
        <v>0.02</v>
      </c>
      <c r="G472" s="49">
        <f t="shared" si="9"/>
        <v>1536</v>
      </c>
      <c r="H472" s="49">
        <v>4.1302089999999998</v>
      </c>
      <c r="I472" s="49">
        <v>1586.0002559999998</v>
      </c>
    </row>
    <row r="473" spans="1:9" x14ac:dyDescent="0.25">
      <c r="A473" s="4"/>
      <c r="B473" s="4" t="s">
        <v>249</v>
      </c>
      <c r="C473" s="6"/>
      <c r="D473" s="31"/>
      <c r="E473" s="7"/>
      <c r="F473" s="8"/>
      <c r="G473" s="8">
        <f>SUM(G453:G472)</f>
        <v>11297.300000000001</v>
      </c>
      <c r="H473" s="8"/>
      <c r="I473" s="8">
        <f>SUM(I454:I472)</f>
        <v>11347.300256</v>
      </c>
    </row>
    <row r="474" spans="1:9" x14ac:dyDescent="0.25">
      <c r="C474" s="11"/>
      <c r="D474" s="22"/>
      <c r="E474" s="12"/>
      <c r="F474" s="162"/>
      <c r="G474" s="162"/>
      <c r="H474" s="162"/>
      <c r="I474" s="162"/>
    </row>
    <row r="475" spans="1:9" x14ac:dyDescent="0.25">
      <c r="A475" s="4"/>
      <c r="B475" s="5"/>
      <c r="C475" s="6"/>
      <c r="D475" s="7"/>
      <c r="E475" s="7"/>
      <c r="F475" s="8"/>
      <c r="G475" s="8"/>
      <c r="H475" s="8"/>
      <c r="I475" s="8"/>
    </row>
    <row r="476" spans="1:9" x14ac:dyDescent="0.25">
      <c r="A476" s="72" t="s">
        <v>124</v>
      </c>
      <c r="B476" s="301" t="s">
        <v>417</v>
      </c>
      <c r="C476" s="301"/>
      <c r="D476" s="301"/>
      <c r="E476" s="301"/>
      <c r="F476" s="301"/>
      <c r="G476" s="301"/>
      <c r="H476" s="193"/>
      <c r="I476" s="193"/>
    </row>
    <row r="477" spans="1:9" x14ac:dyDescent="0.25">
      <c r="A477" s="69"/>
      <c r="B477" s="70"/>
      <c r="C477" s="55"/>
      <c r="D477" s="78"/>
      <c r="E477" s="78"/>
      <c r="F477" s="78"/>
      <c r="G477" s="78"/>
      <c r="H477" s="78"/>
      <c r="I477" s="78"/>
    </row>
    <row r="478" spans="1:9" ht="63.75" x14ac:dyDescent="0.25">
      <c r="A478" s="168" t="s">
        <v>13</v>
      </c>
      <c r="B478" s="10" t="s">
        <v>418</v>
      </c>
      <c r="C478" s="170"/>
      <c r="D478" s="171"/>
      <c r="E478" s="171"/>
      <c r="F478" s="171"/>
      <c r="G478" s="171"/>
      <c r="H478" s="171"/>
      <c r="I478" s="171"/>
    </row>
    <row r="479" spans="1:9" x14ac:dyDescent="0.25">
      <c r="A479" s="168"/>
      <c r="B479" s="170" t="s">
        <v>419</v>
      </c>
      <c r="C479" s="170" t="s">
        <v>222</v>
      </c>
      <c r="D479" s="171">
        <v>240</v>
      </c>
      <c r="E479" s="171">
        <v>1</v>
      </c>
      <c r="F479" s="171">
        <v>12.36</v>
      </c>
      <c r="G479" s="171">
        <f>D479*E479*F479</f>
        <v>2966.3999999999996</v>
      </c>
      <c r="H479" s="171">
        <v>0.49999832999999994</v>
      </c>
      <c r="I479" s="171">
        <v>1483.1950461119998</v>
      </c>
    </row>
    <row r="480" spans="1:9" x14ac:dyDescent="0.25">
      <c r="A480" s="168"/>
      <c r="B480" s="170" t="s">
        <v>420</v>
      </c>
      <c r="C480" s="170" t="s">
        <v>222</v>
      </c>
      <c r="D480" s="171">
        <v>6</v>
      </c>
      <c r="E480" s="171">
        <v>1</v>
      </c>
      <c r="F480" s="171">
        <v>42.24</v>
      </c>
      <c r="G480" s="171">
        <f>D480*E480*F480</f>
        <v>253.44</v>
      </c>
      <c r="H480" s="171">
        <v>0.33334000000000003</v>
      </c>
      <c r="I480" s="171">
        <v>84.48168960000001</v>
      </c>
    </row>
    <row r="481" spans="1:15" x14ac:dyDescent="0.25">
      <c r="A481" s="168"/>
      <c r="B481" s="180"/>
      <c r="C481" s="170"/>
      <c r="D481" s="171"/>
      <c r="E481" s="171"/>
      <c r="F481" s="171"/>
      <c r="G481" s="171"/>
      <c r="H481" s="171"/>
      <c r="I481" s="171"/>
    </row>
    <row r="482" spans="1:15" ht="63.75" x14ac:dyDescent="0.25">
      <c r="A482" s="9" t="s">
        <v>17</v>
      </c>
      <c r="B482" s="10" t="s">
        <v>421</v>
      </c>
      <c r="C482" s="11"/>
      <c r="D482" s="12"/>
      <c r="E482" s="12"/>
      <c r="F482" s="162"/>
      <c r="G482" s="162"/>
      <c r="H482" s="162"/>
      <c r="I482" s="162"/>
    </row>
    <row r="483" spans="1:15" x14ac:dyDescent="0.25">
      <c r="B483" s="10" t="s">
        <v>111</v>
      </c>
      <c r="C483" s="11"/>
      <c r="D483" s="12"/>
      <c r="E483" s="12"/>
      <c r="F483" s="162"/>
      <c r="G483" s="162"/>
      <c r="H483" s="162"/>
      <c r="I483" s="162"/>
      <c r="O483" s="162"/>
    </row>
    <row r="484" spans="1:15" x14ac:dyDescent="0.25">
      <c r="B484" s="10" t="s">
        <v>419</v>
      </c>
      <c r="C484" s="11" t="s">
        <v>222</v>
      </c>
      <c r="D484" s="12">
        <v>140</v>
      </c>
      <c r="E484" s="12"/>
      <c r="F484" s="162">
        <v>18.170000000000002</v>
      </c>
      <c r="G484" s="162">
        <f>D484*F484</f>
        <v>2543.8000000000002</v>
      </c>
      <c r="H484" s="162">
        <v>130</v>
      </c>
      <c r="I484" s="162">
        <v>2362.1000000000004</v>
      </c>
      <c r="O484" s="162"/>
    </row>
    <row r="485" spans="1:15" x14ac:dyDescent="0.25">
      <c r="B485" s="10" t="s">
        <v>422</v>
      </c>
      <c r="C485" s="11" t="s">
        <v>222</v>
      </c>
      <c r="D485" s="12">
        <v>16</v>
      </c>
      <c r="E485" s="12"/>
      <c r="F485" s="162">
        <v>42.24</v>
      </c>
      <c r="G485" s="162">
        <f>D485*F485</f>
        <v>675.84</v>
      </c>
      <c r="H485" s="162">
        <v>15.5</v>
      </c>
      <c r="I485" s="162">
        <v>654.72</v>
      </c>
    </row>
    <row r="486" spans="1:15" x14ac:dyDescent="0.25">
      <c r="A486" s="168"/>
      <c r="B486" s="169"/>
      <c r="C486" s="170"/>
      <c r="D486" s="171"/>
      <c r="E486" s="171"/>
      <c r="F486" s="171"/>
      <c r="G486" s="171"/>
      <c r="H486" s="171"/>
    </row>
    <row r="487" spans="1:15" ht="45" x14ac:dyDescent="0.25">
      <c r="A487" s="168" t="s">
        <v>19</v>
      </c>
      <c r="B487" s="169" t="s">
        <v>423</v>
      </c>
      <c r="C487" s="170"/>
      <c r="D487" s="171"/>
      <c r="E487" s="171"/>
      <c r="F487" s="171"/>
      <c r="G487" s="171"/>
      <c r="H487" s="171"/>
      <c r="I487" s="171"/>
    </row>
    <row r="488" spans="1:15" x14ac:dyDescent="0.25">
      <c r="A488" s="168"/>
      <c r="B488" s="169"/>
      <c r="C488" s="170"/>
      <c r="D488" s="171"/>
      <c r="E488" s="171"/>
      <c r="F488" s="171"/>
      <c r="G488" s="171">
        <v>2800</v>
      </c>
      <c r="H488" s="171"/>
      <c r="I488" s="171">
        <v>3283.19</v>
      </c>
    </row>
    <row r="489" spans="1:15" x14ac:dyDescent="0.25">
      <c r="A489" s="181"/>
      <c r="B489" s="182"/>
      <c r="C489" s="183"/>
      <c r="D489" s="174"/>
      <c r="E489" s="174"/>
      <c r="F489" s="174"/>
      <c r="G489" s="174"/>
      <c r="H489" s="224"/>
      <c r="I489" s="224">
        <v>49.84</v>
      </c>
    </row>
    <row r="490" spans="1:15" x14ac:dyDescent="0.25">
      <c r="A490" s="4"/>
      <c r="B490" s="306" t="s">
        <v>424</v>
      </c>
      <c r="C490" s="306"/>
      <c r="D490" s="7"/>
      <c r="E490" s="7"/>
      <c r="F490" s="8"/>
      <c r="G490" s="8">
        <f>SUM(G476:G489)</f>
        <v>9239.48</v>
      </c>
      <c r="H490" s="8"/>
      <c r="I490" s="8">
        <f>+I479+I480+I484+I485+I488+I489</f>
        <v>7917.526735712001</v>
      </c>
    </row>
    <row r="491" spans="1:15" x14ac:dyDescent="0.25">
      <c r="A491" s="69"/>
      <c r="B491" s="70"/>
      <c r="C491" s="55"/>
      <c r="D491" s="78"/>
      <c r="E491" s="78"/>
      <c r="F491" s="78"/>
      <c r="G491" s="78"/>
      <c r="H491" s="78"/>
      <c r="I491" s="78"/>
    </row>
    <row r="492" spans="1:15" x14ac:dyDescent="0.25">
      <c r="A492" s="69"/>
      <c r="B492" s="70"/>
      <c r="C492" s="55"/>
      <c r="D492" s="78"/>
      <c r="E492" s="78"/>
      <c r="F492" s="78"/>
      <c r="G492" s="78"/>
      <c r="H492" s="78"/>
      <c r="I492" s="78"/>
    </row>
    <row r="493" spans="1:15" x14ac:dyDescent="0.25">
      <c r="A493" s="72" t="s">
        <v>204</v>
      </c>
      <c r="B493" s="301" t="s">
        <v>425</v>
      </c>
      <c r="C493" s="301"/>
      <c r="D493" s="301"/>
      <c r="E493" s="301"/>
      <c r="F493" s="301"/>
      <c r="G493" s="301"/>
      <c r="H493" s="193"/>
      <c r="I493" s="193"/>
    </row>
    <row r="494" spans="1:15" x14ac:dyDescent="0.25">
      <c r="A494" s="69"/>
      <c r="B494" s="70"/>
      <c r="C494" s="55"/>
      <c r="D494" s="78"/>
      <c r="E494" s="78"/>
      <c r="F494" s="78"/>
      <c r="G494" s="78"/>
      <c r="H494" s="78"/>
      <c r="I494" s="78"/>
    </row>
    <row r="495" spans="1:15" ht="51" x14ac:dyDescent="0.25">
      <c r="A495" s="69" t="s">
        <v>13</v>
      </c>
      <c r="B495" s="70" t="s">
        <v>426</v>
      </c>
      <c r="C495" s="55"/>
      <c r="D495" s="78"/>
      <c r="E495" s="78"/>
      <c r="F495" s="78"/>
      <c r="G495" s="78"/>
      <c r="H495" s="78"/>
      <c r="I495" s="78"/>
    </row>
    <row r="496" spans="1:15" x14ac:dyDescent="0.25">
      <c r="A496" s="69"/>
      <c r="B496" s="70" t="s">
        <v>263</v>
      </c>
      <c r="C496" s="55"/>
      <c r="D496" s="78"/>
      <c r="E496" s="78"/>
      <c r="F496" s="78"/>
      <c r="G496" s="78">
        <v>2030</v>
      </c>
      <c r="H496" s="78"/>
      <c r="I496" s="78">
        <v>2028.06</v>
      </c>
    </row>
    <row r="497" spans="1:9" x14ac:dyDescent="0.25">
      <c r="A497" s="105"/>
      <c r="B497" s="122" t="s">
        <v>427</v>
      </c>
      <c r="C497" s="123" t="s">
        <v>222</v>
      </c>
      <c r="D497" s="124">
        <v>135</v>
      </c>
      <c r="E497" s="124"/>
      <c r="F497" s="124">
        <v>12.36</v>
      </c>
      <c r="G497" s="124">
        <f>D497*F497</f>
        <v>1668.6</v>
      </c>
      <c r="H497" s="124">
        <v>134</v>
      </c>
      <c r="I497" s="124">
        <v>1656.24</v>
      </c>
    </row>
    <row r="498" spans="1:9" x14ac:dyDescent="0.25">
      <c r="A498" s="4"/>
      <c r="B498" s="4" t="s">
        <v>249</v>
      </c>
      <c r="C498" s="41"/>
      <c r="D498" s="8"/>
      <c r="E498" s="8"/>
      <c r="F498" s="8"/>
      <c r="G498" s="8">
        <f>SUM(G496:G497)</f>
        <v>3698.6</v>
      </c>
      <c r="H498" s="8"/>
      <c r="I498" s="8">
        <f>SUM(I496:I497)</f>
        <v>3684.3</v>
      </c>
    </row>
    <row r="499" spans="1:9" x14ac:dyDescent="0.25">
      <c r="A499" s="69"/>
      <c r="B499" s="70"/>
      <c r="C499" s="55"/>
      <c r="D499" s="78"/>
      <c r="E499" s="78"/>
      <c r="F499" s="78"/>
      <c r="G499" s="78"/>
      <c r="H499" s="78"/>
      <c r="I499" s="78"/>
    </row>
    <row r="500" spans="1:9" x14ac:dyDescent="0.25">
      <c r="A500" s="72" t="s">
        <v>211</v>
      </c>
      <c r="B500" s="301" t="s">
        <v>428</v>
      </c>
      <c r="C500" s="301"/>
      <c r="D500" s="301"/>
      <c r="E500" s="301"/>
      <c r="F500" s="301"/>
      <c r="G500" s="301"/>
      <c r="H500" s="193"/>
      <c r="I500" s="193"/>
    </row>
    <row r="501" spans="1:9" x14ac:dyDescent="0.25">
      <c r="A501" s="69"/>
      <c r="B501" s="70"/>
      <c r="C501" s="55"/>
      <c r="D501" s="78"/>
      <c r="E501" s="78"/>
      <c r="F501" s="78"/>
      <c r="G501" s="78"/>
      <c r="H501" s="78"/>
      <c r="I501" s="78"/>
    </row>
    <row r="502" spans="1:9" ht="38.25" x14ac:dyDescent="0.25">
      <c r="A502" s="69" t="s">
        <v>13</v>
      </c>
      <c r="B502" s="70" t="s">
        <v>429</v>
      </c>
      <c r="C502" s="55"/>
      <c r="D502" s="78"/>
      <c r="E502" s="78"/>
      <c r="F502" s="78"/>
      <c r="G502" s="78"/>
      <c r="H502" s="78"/>
      <c r="I502" s="78"/>
    </row>
    <row r="503" spans="1:9" x14ac:dyDescent="0.25">
      <c r="A503" s="69"/>
      <c r="B503" s="70" t="s">
        <v>430</v>
      </c>
      <c r="C503" s="55"/>
      <c r="D503" s="78"/>
      <c r="E503" s="78"/>
      <c r="F503" s="78"/>
      <c r="G503" s="78">
        <v>170</v>
      </c>
      <c r="H503" s="78"/>
      <c r="I503" s="78">
        <v>71.02000000000001</v>
      </c>
    </row>
    <row r="504" spans="1:9" x14ac:dyDescent="0.25">
      <c r="A504" s="105"/>
      <c r="B504" s="122" t="s">
        <v>431</v>
      </c>
      <c r="C504" s="123" t="s">
        <v>222</v>
      </c>
      <c r="D504" s="124">
        <v>38</v>
      </c>
      <c r="E504" s="124"/>
      <c r="F504" s="124">
        <v>15.05</v>
      </c>
      <c r="G504" s="124">
        <f>D504*F504</f>
        <v>571.9</v>
      </c>
      <c r="H504" s="124">
        <v>36</v>
      </c>
      <c r="I504" s="124">
        <v>541.80000000000007</v>
      </c>
    </row>
    <row r="505" spans="1:9" x14ac:dyDescent="0.25">
      <c r="A505" s="4"/>
      <c r="B505" s="4" t="s">
        <v>249</v>
      </c>
      <c r="C505" s="41"/>
      <c r="D505" s="8"/>
      <c r="E505" s="8"/>
      <c r="F505" s="8"/>
      <c r="G505" s="8">
        <f>SUM(G503:G504)</f>
        <v>741.9</v>
      </c>
      <c r="H505" s="8"/>
      <c r="I505" s="8">
        <f>SUM(I503:I504)</f>
        <v>612.82000000000005</v>
      </c>
    </row>
    <row r="506" spans="1:9" x14ac:dyDescent="0.25">
      <c r="A506" s="69"/>
      <c r="B506" s="70"/>
      <c r="C506" s="55"/>
      <c r="D506" s="78"/>
      <c r="E506" s="78"/>
      <c r="F506" s="78"/>
      <c r="G506" s="78"/>
      <c r="H506" s="78"/>
      <c r="I506" s="78"/>
    </row>
    <row r="507" spans="1:9" x14ac:dyDescent="0.25">
      <c r="A507" s="69"/>
      <c r="B507" s="70"/>
      <c r="C507" s="55"/>
      <c r="D507" s="78"/>
      <c r="E507" s="78"/>
      <c r="F507" s="78"/>
      <c r="G507" s="78"/>
      <c r="H507" s="78"/>
      <c r="I507" s="78"/>
    </row>
    <row r="508" spans="1:9" x14ac:dyDescent="0.25">
      <c r="A508" s="4"/>
      <c r="B508" s="44" t="s">
        <v>88</v>
      </c>
      <c r="C508" s="41"/>
      <c r="D508" s="8"/>
      <c r="E508" s="8"/>
      <c r="F508" s="8"/>
      <c r="G508" s="8"/>
      <c r="H508" s="8"/>
      <c r="I508" s="8"/>
    </row>
    <row r="509" spans="1:9" x14ac:dyDescent="0.25">
      <c r="A509" s="4"/>
      <c r="B509" s="5"/>
      <c r="C509" s="41"/>
      <c r="D509" s="8"/>
      <c r="E509" s="8"/>
      <c r="F509" s="8"/>
      <c r="G509" s="8"/>
      <c r="H509" s="8"/>
      <c r="I509" s="8"/>
    </row>
    <row r="510" spans="1:9" x14ac:dyDescent="0.25">
      <c r="A510" s="45" t="s">
        <v>107</v>
      </c>
      <c r="B510" s="33" t="str">
        <f>B451</f>
        <v>Košnja, obrezivanje i sakupljanje biološkog otpada</v>
      </c>
      <c r="C510" s="33"/>
      <c r="D510" s="33"/>
      <c r="E510" s="8"/>
      <c r="F510" s="8"/>
      <c r="G510" s="8">
        <f>G473</f>
        <v>11297.300000000001</v>
      </c>
      <c r="H510" s="8"/>
      <c r="I510" s="8">
        <f>+I473</f>
        <v>11347.300256</v>
      </c>
    </row>
    <row r="511" spans="1:9" x14ac:dyDescent="0.25">
      <c r="A511" s="45" t="s">
        <v>124</v>
      </c>
      <c r="B511" s="33" t="str">
        <f>B476</f>
        <v>Obnova, održavanje i njega drveća, ukrasnog grmlja i drugog bilja</v>
      </c>
      <c r="C511" s="33"/>
      <c r="D511" s="33"/>
      <c r="E511" s="8"/>
      <c r="F511" s="8"/>
      <c r="G511" s="8">
        <f>G490</f>
        <v>9239.48</v>
      </c>
      <c r="H511" s="8"/>
      <c r="I511" s="8">
        <f>+I490</f>
        <v>7917.526735712001</v>
      </c>
    </row>
    <row r="512" spans="1:9" x14ac:dyDescent="0.25">
      <c r="A512" s="45" t="s">
        <v>432</v>
      </c>
      <c r="B512" s="33" t="str">
        <f>B493</f>
        <v>Održavanje popločenih i nasipanih površina u parkovima</v>
      </c>
      <c r="C512" s="33"/>
      <c r="D512" s="33"/>
      <c r="E512" s="8"/>
      <c r="F512" s="8"/>
      <c r="G512" s="8">
        <f>G498</f>
        <v>3698.6</v>
      </c>
      <c r="H512" s="8"/>
      <c r="I512" s="8">
        <f>+I498</f>
        <v>3684.3</v>
      </c>
    </row>
    <row r="513" spans="1:9" x14ac:dyDescent="0.25">
      <c r="A513" s="125" t="s">
        <v>433</v>
      </c>
      <c r="B513" s="112" t="str">
        <f>B500</f>
        <v>Održavanje opreme u Kunaparku</v>
      </c>
      <c r="C513" s="112"/>
      <c r="D513" s="112"/>
      <c r="E513" s="108"/>
      <c r="F513" s="108"/>
      <c r="G513" s="108">
        <f>G505</f>
        <v>741.9</v>
      </c>
      <c r="H513" s="108"/>
      <c r="I513" s="108">
        <f>+I505</f>
        <v>612.82000000000005</v>
      </c>
    </row>
    <row r="514" spans="1:9" x14ac:dyDescent="0.25">
      <c r="A514" s="4"/>
      <c r="B514" s="33" t="s">
        <v>249</v>
      </c>
      <c r="C514" s="41"/>
      <c r="D514" s="8"/>
      <c r="E514" s="8"/>
      <c r="F514" s="8"/>
      <c r="G514" s="8">
        <f>SUM(G510:G513)</f>
        <v>24977.279999999999</v>
      </c>
      <c r="H514" s="8"/>
      <c r="I514" s="8">
        <f>SUM(I510:I513)</f>
        <v>23561.946991712</v>
      </c>
    </row>
    <row r="515" spans="1:9" x14ac:dyDescent="0.25">
      <c r="B515" s="33" t="s">
        <v>250</v>
      </c>
      <c r="D515" s="162"/>
      <c r="E515" s="162"/>
      <c r="F515" s="162"/>
      <c r="G515" s="8">
        <f>G514*1.25</f>
        <v>31221.599999999999</v>
      </c>
      <c r="H515" s="8"/>
      <c r="I515" s="8">
        <f>I514*1.25</f>
        <v>29452.433739640001</v>
      </c>
    </row>
    <row r="516" spans="1:9" x14ac:dyDescent="0.25">
      <c r="A516" s="4"/>
      <c r="B516" s="5"/>
      <c r="C516" s="41"/>
      <c r="D516" s="8"/>
      <c r="E516" s="8"/>
      <c r="F516" s="8"/>
    </row>
    <row r="517" spans="1:9" x14ac:dyDescent="0.25">
      <c r="A517" s="294" t="s">
        <v>434</v>
      </c>
      <c r="B517" s="294"/>
      <c r="C517" s="294"/>
      <c r="D517" s="294"/>
      <c r="E517" s="294"/>
      <c r="F517" s="294"/>
      <c r="G517" s="294"/>
      <c r="H517" s="194"/>
      <c r="I517" s="194"/>
    </row>
    <row r="518" spans="1:9" x14ac:dyDescent="0.25">
      <c r="A518" s="33"/>
      <c r="B518" s="33"/>
      <c r="C518" s="33"/>
      <c r="D518" s="33"/>
      <c r="E518" s="33"/>
      <c r="F518" s="33"/>
      <c r="G518" s="33"/>
      <c r="H518" s="33"/>
      <c r="I518" s="33"/>
    </row>
    <row r="519" spans="1:9" x14ac:dyDescent="0.25">
      <c r="A519" s="60" t="s">
        <v>0</v>
      </c>
      <c r="B519" s="304" t="s">
        <v>100</v>
      </c>
      <c r="C519" s="61" t="s">
        <v>2</v>
      </c>
      <c r="D519" s="62" t="s">
        <v>101</v>
      </c>
      <c r="E519" s="63" t="s">
        <v>102</v>
      </c>
      <c r="F519" s="305" t="s">
        <v>4</v>
      </c>
      <c r="G519" s="305"/>
      <c r="H519" s="283" t="s">
        <v>506</v>
      </c>
      <c r="I519" s="283"/>
    </row>
    <row r="520" spans="1:9" x14ac:dyDescent="0.25">
      <c r="A520" s="64" t="s">
        <v>5</v>
      </c>
      <c r="B520" s="304"/>
      <c r="C520" s="119" t="s">
        <v>6</v>
      </c>
      <c r="D520" s="120" t="s">
        <v>103</v>
      </c>
      <c r="E520" s="121" t="s">
        <v>104</v>
      </c>
      <c r="F520" s="67" t="s">
        <v>105</v>
      </c>
      <c r="G520" s="68" t="s">
        <v>106</v>
      </c>
      <c r="H520" s="206" t="s">
        <v>101</v>
      </c>
      <c r="I520" s="207" t="s">
        <v>507</v>
      </c>
    </row>
    <row r="521" spans="1:9" x14ac:dyDescent="0.25">
      <c r="A521" s="69"/>
      <c r="B521" s="70"/>
      <c r="C521" s="55"/>
      <c r="D521" s="71"/>
      <c r="E521" s="71"/>
      <c r="F521" s="71"/>
      <c r="G521" s="71"/>
      <c r="H521" s="71"/>
      <c r="I521" s="71"/>
    </row>
    <row r="522" spans="1:9" x14ac:dyDescent="0.25">
      <c r="A522" s="72" t="s">
        <v>107</v>
      </c>
      <c r="B522" s="301" t="s">
        <v>435</v>
      </c>
      <c r="C522" s="301"/>
      <c r="D522" s="301"/>
      <c r="E522" s="301"/>
      <c r="F522" s="301"/>
      <c r="G522" s="76"/>
      <c r="H522" s="76"/>
      <c r="I522" s="76"/>
    </row>
    <row r="523" spans="1:9" x14ac:dyDescent="0.25">
      <c r="A523" s="9" t="s">
        <v>13</v>
      </c>
      <c r="B523" s="10" t="s">
        <v>436</v>
      </c>
      <c r="C523" s="11"/>
      <c r="D523" s="12"/>
      <c r="E523" s="12"/>
      <c r="F523" s="162"/>
      <c r="G523" s="162"/>
      <c r="H523" s="162"/>
      <c r="I523" s="162"/>
    </row>
    <row r="524" spans="1:9" ht="25.5" x14ac:dyDescent="0.25">
      <c r="B524" s="10" t="s">
        <v>437</v>
      </c>
      <c r="C524" s="11" t="s">
        <v>65</v>
      </c>
      <c r="D524" s="12">
        <v>1</v>
      </c>
      <c r="E524" s="12">
        <v>0</v>
      </c>
      <c r="F524" s="162">
        <v>159.27000000000001</v>
      </c>
      <c r="G524" s="162">
        <f>E524*F524</f>
        <v>0</v>
      </c>
      <c r="H524" s="162">
        <v>0</v>
      </c>
      <c r="I524" s="162">
        <v>0</v>
      </c>
    </row>
    <row r="525" spans="1:9" x14ac:dyDescent="0.25">
      <c r="B525" s="10" t="s">
        <v>483</v>
      </c>
      <c r="C525" s="11" t="s">
        <v>65</v>
      </c>
      <c r="D525" s="12">
        <v>1</v>
      </c>
      <c r="E525" s="12">
        <v>3</v>
      </c>
      <c r="F525" s="162">
        <v>159.27000000000001</v>
      </c>
      <c r="G525" s="162">
        <f>F525*E525</f>
        <v>477.81000000000006</v>
      </c>
      <c r="H525" s="162">
        <v>4</v>
      </c>
      <c r="I525" s="162">
        <v>637.08000000000004</v>
      </c>
    </row>
    <row r="526" spans="1:9" x14ac:dyDescent="0.25">
      <c r="C526" s="11"/>
      <c r="D526" s="12"/>
      <c r="E526" s="12"/>
      <c r="F526" s="162"/>
      <c r="G526" s="162"/>
      <c r="H526" s="162"/>
      <c r="I526" s="162"/>
    </row>
    <row r="527" spans="1:9" ht="25.5" x14ac:dyDescent="0.25">
      <c r="A527" s="9" t="s">
        <v>17</v>
      </c>
      <c r="B527" s="10" t="s">
        <v>438</v>
      </c>
      <c r="C527" s="11"/>
      <c r="D527" s="12"/>
      <c r="E527" s="12"/>
      <c r="F527" s="162"/>
      <c r="G527" s="162"/>
      <c r="H527" s="162"/>
      <c r="I527" s="162"/>
    </row>
    <row r="528" spans="1:9" x14ac:dyDescent="0.25">
      <c r="A528" s="13"/>
      <c r="B528" s="14"/>
      <c r="C528" s="346" t="s">
        <v>439</v>
      </c>
      <c r="D528" s="346"/>
      <c r="E528" s="16"/>
      <c r="F528" s="17"/>
      <c r="G528" s="17"/>
      <c r="H528" s="49"/>
      <c r="I528" s="49"/>
    </row>
    <row r="529" spans="1:9" x14ac:dyDescent="0.25">
      <c r="A529" s="4"/>
      <c r="B529" s="5" t="s">
        <v>123</v>
      </c>
      <c r="C529" s="6"/>
      <c r="D529" s="7"/>
      <c r="E529" s="7"/>
      <c r="F529" s="8"/>
      <c r="G529" s="8">
        <f>SUM(G524:G528)</f>
        <v>477.81000000000006</v>
      </c>
      <c r="H529" s="8"/>
      <c r="I529" s="8">
        <f>+I525</f>
        <v>637.08000000000004</v>
      </c>
    </row>
    <row r="530" spans="1:9" x14ac:dyDescent="0.25">
      <c r="C530" s="11"/>
      <c r="D530" s="12"/>
      <c r="E530" s="12"/>
      <c r="F530" s="162"/>
      <c r="G530" s="162"/>
      <c r="H530" s="162"/>
      <c r="I530" s="162"/>
    </row>
    <row r="531" spans="1:9" x14ac:dyDescent="0.25">
      <c r="C531" s="11"/>
      <c r="D531" s="12"/>
      <c r="E531" s="12"/>
      <c r="F531" s="162"/>
      <c r="G531" s="162"/>
      <c r="H531" s="162"/>
      <c r="I531" s="162"/>
    </row>
    <row r="532" spans="1:9" x14ac:dyDescent="0.25">
      <c r="A532" s="72" t="s">
        <v>124</v>
      </c>
      <c r="B532" s="301" t="s">
        <v>440</v>
      </c>
      <c r="C532" s="301"/>
      <c r="D532" s="301"/>
      <c r="E532" s="301"/>
      <c r="F532" s="301"/>
      <c r="G532" s="76"/>
      <c r="H532" s="76"/>
      <c r="I532" s="76"/>
    </row>
    <row r="533" spans="1:9" x14ac:dyDescent="0.25">
      <c r="C533" s="11"/>
      <c r="D533" s="12"/>
      <c r="E533" s="12"/>
      <c r="F533" s="162"/>
      <c r="G533" s="162"/>
      <c r="H533" s="162"/>
      <c r="I533" s="162"/>
    </row>
    <row r="534" spans="1:9" ht="63.75" x14ac:dyDescent="0.25">
      <c r="A534" s="9" t="s">
        <v>13</v>
      </c>
      <c r="B534" s="10" t="s">
        <v>441</v>
      </c>
      <c r="C534" s="11"/>
      <c r="D534" s="22"/>
      <c r="E534" s="12"/>
      <c r="F534" s="162"/>
      <c r="G534" s="162"/>
      <c r="H534" s="162"/>
      <c r="I534" s="162"/>
    </row>
    <row r="535" spans="1:9" x14ac:dyDescent="0.25">
      <c r="B535" s="10" t="s">
        <v>442</v>
      </c>
      <c r="C535" s="11" t="s">
        <v>215</v>
      </c>
      <c r="D535" s="22">
        <v>1450</v>
      </c>
      <c r="E535" s="12">
        <v>1</v>
      </c>
      <c r="F535" s="162">
        <v>0.1</v>
      </c>
      <c r="G535" s="162">
        <f>D535*F535*E535</f>
        <v>145</v>
      </c>
      <c r="H535" s="162">
        <v>1</v>
      </c>
      <c r="I535" s="162">
        <v>145</v>
      </c>
    </row>
    <row r="536" spans="1:9" x14ac:dyDescent="0.25">
      <c r="B536" s="10" t="s">
        <v>443</v>
      </c>
      <c r="C536" s="11" t="s">
        <v>215</v>
      </c>
      <c r="D536" s="22">
        <v>870</v>
      </c>
      <c r="E536" s="12">
        <v>1</v>
      </c>
      <c r="F536" s="162">
        <v>0.08</v>
      </c>
      <c r="G536" s="162">
        <f>D536*F536*E536</f>
        <v>69.600000000000009</v>
      </c>
      <c r="H536" s="162">
        <v>1</v>
      </c>
      <c r="I536" s="162">
        <v>69.600000000000009</v>
      </c>
    </row>
    <row r="537" spans="1:9" ht="38.25" x14ac:dyDescent="0.25">
      <c r="B537" s="10" t="s">
        <v>444</v>
      </c>
      <c r="C537" s="11" t="s">
        <v>215</v>
      </c>
      <c r="D537" s="22">
        <v>860</v>
      </c>
      <c r="E537" s="12">
        <v>2</v>
      </c>
      <c r="F537" s="162">
        <v>0.11</v>
      </c>
      <c r="G537" s="162">
        <f>D537*F537*E537</f>
        <v>189.2</v>
      </c>
      <c r="H537" s="162">
        <v>2</v>
      </c>
      <c r="I537" s="162">
        <v>189.2</v>
      </c>
    </row>
    <row r="538" spans="1:9" x14ac:dyDescent="0.25">
      <c r="C538" s="11"/>
      <c r="D538" s="12"/>
      <c r="E538" s="12"/>
      <c r="F538" s="162"/>
      <c r="G538" s="162"/>
      <c r="H538" s="162"/>
      <c r="I538" s="162"/>
    </row>
    <row r="539" spans="1:9" ht="89.25" x14ac:dyDescent="0.25">
      <c r="A539" s="9" t="s">
        <v>17</v>
      </c>
      <c r="B539" s="10" t="s">
        <v>445</v>
      </c>
      <c r="C539" s="11"/>
      <c r="D539" s="12"/>
      <c r="E539" s="12"/>
      <c r="F539" s="162"/>
      <c r="G539" s="162"/>
    </row>
    <row r="540" spans="1:9" x14ac:dyDescent="0.25">
      <c r="A540" s="13"/>
      <c r="B540" s="14" t="s">
        <v>446</v>
      </c>
      <c r="C540" s="15" t="s">
        <v>447</v>
      </c>
      <c r="D540" s="16">
        <v>16</v>
      </c>
      <c r="E540" s="16">
        <v>1</v>
      </c>
      <c r="F540" s="17">
        <v>18.170000000000002</v>
      </c>
      <c r="G540" s="17">
        <f>D540*F540*E540</f>
        <v>290.72000000000003</v>
      </c>
      <c r="H540" s="49">
        <v>1</v>
      </c>
      <c r="I540" s="49">
        <v>290.72000000000003</v>
      </c>
    </row>
    <row r="541" spans="1:9" x14ac:dyDescent="0.25">
      <c r="A541" s="4"/>
      <c r="B541" s="306" t="s">
        <v>448</v>
      </c>
      <c r="C541" s="306"/>
      <c r="D541" s="306"/>
      <c r="E541" s="7"/>
      <c r="F541" s="8"/>
      <c r="G541" s="8">
        <f>SUM(G534:G540)</f>
        <v>694.52</v>
      </c>
      <c r="H541" s="8"/>
      <c r="I541" s="8">
        <f>SUM(I535:I540)</f>
        <v>694.52</v>
      </c>
    </row>
    <row r="542" spans="1:9" x14ac:dyDescent="0.25">
      <c r="A542" s="69"/>
      <c r="B542" s="70"/>
      <c r="C542" s="55"/>
      <c r="D542" s="78"/>
      <c r="E542" s="78"/>
      <c r="F542" s="78"/>
      <c r="G542" s="78"/>
      <c r="H542" s="78"/>
      <c r="I542" s="78"/>
    </row>
    <row r="543" spans="1:9" x14ac:dyDescent="0.25">
      <c r="A543" s="69"/>
      <c r="B543" s="70"/>
      <c r="C543" s="55"/>
      <c r="D543" s="78"/>
      <c r="E543" s="78"/>
      <c r="F543" s="78"/>
      <c r="G543" s="78"/>
      <c r="H543" s="78"/>
      <c r="I543" s="78"/>
    </row>
    <row r="544" spans="1:9" x14ac:dyDescent="0.25">
      <c r="A544" s="69"/>
      <c r="B544" s="70"/>
      <c r="C544" s="55"/>
      <c r="D544" s="78"/>
      <c r="E544" s="78"/>
      <c r="F544" s="78"/>
      <c r="G544" s="78"/>
      <c r="H544" s="78"/>
      <c r="I544" s="78"/>
    </row>
    <row r="545" spans="1:9" x14ac:dyDescent="0.25">
      <c r="A545" s="72" t="s">
        <v>204</v>
      </c>
      <c r="B545" s="87" t="s">
        <v>449</v>
      </c>
      <c r="C545" s="87"/>
      <c r="D545" s="87"/>
      <c r="E545" s="87"/>
      <c r="F545" s="87"/>
      <c r="G545" s="87"/>
      <c r="H545" s="87"/>
      <c r="I545" s="87"/>
    </row>
    <row r="546" spans="1:9" x14ac:dyDescent="0.25">
      <c r="C546" s="11"/>
      <c r="D546" s="12"/>
      <c r="E546" s="12"/>
      <c r="F546" s="162"/>
      <c r="G546" s="162"/>
      <c r="H546" s="162"/>
      <c r="I546" s="162"/>
    </row>
    <row r="547" spans="1:9" ht="25.5" x14ac:dyDescent="0.25">
      <c r="A547" s="9" t="s">
        <v>13</v>
      </c>
      <c r="B547" s="10" t="s">
        <v>450</v>
      </c>
      <c r="C547" s="50" t="s">
        <v>15</v>
      </c>
      <c r="D547" s="12">
        <v>16</v>
      </c>
      <c r="E547" s="12">
        <v>1.5</v>
      </c>
      <c r="F547" s="162">
        <v>12.36</v>
      </c>
      <c r="G547" s="162">
        <f>D547*F547*E547</f>
        <v>296.64</v>
      </c>
      <c r="H547" s="162">
        <v>1.375</v>
      </c>
      <c r="I547" s="162">
        <v>271.91999999999996</v>
      </c>
    </row>
    <row r="548" spans="1:9" ht="25.5" x14ac:dyDescent="0.25">
      <c r="B548" s="10" t="s">
        <v>451</v>
      </c>
      <c r="C548" s="50" t="s">
        <v>15</v>
      </c>
      <c r="D548" s="12">
        <v>6</v>
      </c>
      <c r="E548" s="12">
        <v>2.5</v>
      </c>
      <c r="F548" s="162">
        <v>12.36</v>
      </c>
      <c r="G548" s="162">
        <f>D548*F548*E548</f>
        <v>185.39999999999998</v>
      </c>
      <c r="H548" s="162">
        <v>2.33332673</v>
      </c>
      <c r="I548" s="162">
        <v>173.03951029679999</v>
      </c>
    </row>
    <row r="549" spans="1:9" ht="25.5" x14ac:dyDescent="0.25">
      <c r="B549" s="10" t="s">
        <v>452</v>
      </c>
      <c r="C549" s="50" t="s">
        <v>15</v>
      </c>
      <c r="D549" s="12">
        <v>6</v>
      </c>
      <c r="E549" s="12">
        <v>2</v>
      </c>
      <c r="F549" s="162">
        <v>12.36</v>
      </c>
      <c r="G549" s="162">
        <f>D549*F549*E549</f>
        <v>148.32</v>
      </c>
      <c r="H549" s="162">
        <v>2.0000003300000002</v>
      </c>
      <c r="I549" s="162">
        <v>148.32002447280001</v>
      </c>
    </row>
    <row r="550" spans="1:9" ht="25.5" x14ac:dyDescent="0.25">
      <c r="B550" s="10" t="s">
        <v>453</v>
      </c>
      <c r="C550" s="50" t="s">
        <v>15</v>
      </c>
      <c r="D550" s="12">
        <v>10</v>
      </c>
      <c r="E550" s="12">
        <v>1</v>
      </c>
      <c r="F550" s="162">
        <v>18.170000000000002</v>
      </c>
      <c r="G550" s="162">
        <f>D550*F550*E550</f>
        <v>181.70000000000002</v>
      </c>
      <c r="H550" s="162">
        <v>1</v>
      </c>
      <c r="I550" s="162">
        <v>181.70000000000002</v>
      </c>
    </row>
    <row r="551" spans="1:9" ht="38.25" x14ac:dyDescent="0.25">
      <c r="B551" s="10" t="s">
        <v>454</v>
      </c>
      <c r="C551" s="50" t="s">
        <v>15</v>
      </c>
      <c r="D551" s="12">
        <v>100</v>
      </c>
      <c r="E551" s="12">
        <v>0.25</v>
      </c>
      <c r="F551" s="162">
        <v>18.170000000000002</v>
      </c>
      <c r="G551" s="162">
        <f>D551*F551*E551</f>
        <v>454.25000000000006</v>
      </c>
      <c r="H551" s="162">
        <v>0.16</v>
      </c>
      <c r="I551" s="162">
        <v>290.72000000000003</v>
      </c>
    </row>
    <row r="552" spans="1:9" x14ac:dyDescent="0.25">
      <c r="A552" s="13"/>
      <c r="B552" s="14"/>
      <c r="C552" s="15"/>
      <c r="D552" s="16"/>
      <c r="E552" s="16"/>
      <c r="F552" s="17"/>
      <c r="G552" s="17"/>
      <c r="H552" s="49"/>
      <c r="I552" s="49"/>
    </row>
    <row r="553" spans="1:9" x14ac:dyDescent="0.25">
      <c r="C553" s="11"/>
      <c r="D553" s="12"/>
      <c r="E553" s="12"/>
      <c r="F553" s="162"/>
      <c r="G553" s="162"/>
      <c r="H553" s="162"/>
      <c r="I553" s="162"/>
    </row>
    <row r="554" spans="1:9" x14ac:dyDescent="0.25">
      <c r="A554" s="4"/>
      <c r="B554" s="295" t="s">
        <v>455</v>
      </c>
      <c r="C554" s="295"/>
      <c r="D554" s="295"/>
      <c r="E554" s="295"/>
      <c r="F554" s="8"/>
      <c r="G554" s="8">
        <f>SUM(G547:G552)</f>
        <v>1266.31</v>
      </c>
      <c r="H554" s="8"/>
      <c r="I554" s="8">
        <f>SUM(I547:I553)</f>
        <v>1065.6995347696002</v>
      </c>
    </row>
    <row r="555" spans="1:9" x14ac:dyDescent="0.25">
      <c r="A555" s="69"/>
      <c r="B555" s="70"/>
      <c r="C555" s="55"/>
      <c r="D555" s="78"/>
      <c r="E555" s="78"/>
      <c r="F555" s="78"/>
      <c r="G555" s="78"/>
      <c r="H555" s="78"/>
      <c r="I555" s="78"/>
    </row>
    <row r="556" spans="1:9" x14ac:dyDescent="0.25">
      <c r="A556" s="69"/>
      <c r="B556" s="70"/>
      <c r="C556" s="55"/>
      <c r="D556" s="78"/>
      <c r="E556" s="78"/>
      <c r="F556" s="78"/>
      <c r="G556" s="78"/>
      <c r="H556" s="78"/>
      <c r="I556" s="78"/>
    </row>
    <row r="557" spans="1:9" x14ac:dyDescent="0.25">
      <c r="A557" s="4"/>
      <c r="B557" s="44" t="s">
        <v>88</v>
      </c>
      <c r="C557" s="41"/>
      <c r="D557" s="8"/>
      <c r="E557" s="8"/>
      <c r="F557" s="8"/>
      <c r="G557" s="8"/>
      <c r="H557" s="8"/>
      <c r="I557" s="8"/>
    </row>
    <row r="558" spans="1:9" x14ac:dyDescent="0.25">
      <c r="A558" s="4"/>
      <c r="B558" s="5"/>
      <c r="C558" s="41"/>
      <c r="D558" s="8"/>
      <c r="E558" s="8"/>
      <c r="F558" s="8"/>
      <c r="G558" s="8"/>
      <c r="H558" s="8"/>
      <c r="I558" s="8"/>
    </row>
    <row r="559" spans="1:9" x14ac:dyDescent="0.25">
      <c r="A559" s="45" t="s">
        <v>107</v>
      </c>
      <c r="B559" s="33" t="str">
        <f>B522</f>
        <v>ODRŽAVANJE, POPRAVAK, ČIŠĆENJE FONTANA</v>
      </c>
      <c r="C559" s="41"/>
      <c r="D559" s="109"/>
      <c r="E559" s="8"/>
      <c r="F559" s="8"/>
      <c r="G559" s="8">
        <f>G529</f>
        <v>477.81000000000006</v>
      </c>
      <c r="H559" s="8"/>
      <c r="I559" s="8">
        <f>+I529</f>
        <v>637.08000000000004</v>
      </c>
    </row>
    <row r="560" spans="1:9" x14ac:dyDescent="0.25">
      <c r="A560" s="45" t="s">
        <v>124</v>
      </c>
      <c r="B560" s="33" t="str">
        <f>B532</f>
        <v>ČIŠĆENJE I ODRŽAVANJE GRADINE KOSTEL</v>
      </c>
      <c r="C560" s="33"/>
      <c r="D560" s="33"/>
      <c r="E560" s="8"/>
      <c r="F560" s="8"/>
      <c r="G560" s="8">
        <f>G541</f>
        <v>694.52</v>
      </c>
      <c r="H560" s="8"/>
      <c r="I560" s="8">
        <f>+I541</f>
        <v>694.52</v>
      </c>
    </row>
    <row r="561" spans="1:9" ht="15.75" thickBot="1" x14ac:dyDescent="0.3">
      <c r="A561" s="126" t="s">
        <v>432</v>
      </c>
      <c r="B561" s="127" t="s">
        <v>456</v>
      </c>
      <c r="C561" s="127"/>
      <c r="D561" s="127"/>
      <c r="E561" s="128"/>
      <c r="F561" s="128"/>
      <c r="G561" s="128">
        <f>G554</f>
        <v>1266.31</v>
      </c>
      <c r="H561" s="108"/>
      <c r="I561" s="108">
        <f>+I554</f>
        <v>1065.6995347696002</v>
      </c>
    </row>
    <row r="562" spans="1:9" x14ac:dyDescent="0.25">
      <c r="A562" s="4"/>
      <c r="B562" s="33" t="s">
        <v>249</v>
      </c>
      <c r="C562" s="41"/>
      <c r="D562" s="8"/>
      <c r="E562" s="8"/>
      <c r="F562" s="8"/>
      <c r="G562" s="8">
        <f>SUM(G559:G561)</f>
        <v>2438.64</v>
      </c>
      <c r="H562" s="8"/>
      <c r="I562" s="8">
        <f>SUM(I559:I561)</f>
        <v>2397.2995347696001</v>
      </c>
    </row>
    <row r="563" spans="1:9" x14ac:dyDescent="0.25">
      <c r="A563" s="4"/>
      <c r="B563" s="33" t="s">
        <v>250</v>
      </c>
      <c r="C563" s="41"/>
      <c r="D563" s="8"/>
      <c r="E563" s="8"/>
      <c r="F563" s="8"/>
      <c r="G563" s="8">
        <f>G562*1.25</f>
        <v>3048.2999999999997</v>
      </c>
      <c r="H563" s="8"/>
      <c r="I563" s="8">
        <f>I562*1.25</f>
        <v>2996.624418462</v>
      </c>
    </row>
    <row r="564" spans="1:9" x14ac:dyDescent="0.25">
      <c r="A564" s="33"/>
      <c r="B564" s="33"/>
      <c r="C564" s="33"/>
      <c r="D564" s="33"/>
      <c r="E564" s="33"/>
      <c r="F564" s="33"/>
      <c r="G564" s="33"/>
      <c r="H564" s="33"/>
      <c r="I564" s="33"/>
    </row>
    <row r="565" spans="1:9" x14ac:dyDescent="0.25">
      <c r="A565" s="33"/>
      <c r="B565" s="33"/>
      <c r="C565" s="33"/>
      <c r="D565" s="33"/>
      <c r="E565" s="33"/>
      <c r="F565" s="33"/>
      <c r="G565" s="33"/>
      <c r="H565" s="33"/>
      <c r="I565" s="33"/>
    </row>
    <row r="566" spans="1:9" x14ac:dyDescent="0.25">
      <c r="A566" s="295" t="s">
        <v>457</v>
      </c>
      <c r="B566" s="295"/>
      <c r="C566" s="295"/>
      <c r="D566" s="295"/>
      <c r="E566" s="295"/>
      <c r="F566" s="295"/>
      <c r="G566" s="295"/>
      <c r="H566" s="33"/>
      <c r="I566" s="33"/>
    </row>
    <row r="567" spans="1:9" x14ac:dyDescent="0.25">
      <c r="A567" s="85"/>
      <c r="B567" s="163"/>
      <c r="C567" s="45"/>
      <c r="D567" s="45"/>
      <c r="E567" s="45"/>
      <c r="F567" s="45"/>
    </row>
    <row r="568" spans="1:9" x14ac:dyDescent="0.25">
      <c r="A568" s="129" t="s">
        <v>0</v>
      </c>
      <c r="B568" s="297" t="s">
        <v>1</v>
      </c>
      <c r="C568" s="130" t="s">
        <v>2</v>
      </c>
      <c r="D568" s="298" t="s">
        <v>3</v>
      </c>
      <c r="E568" s="299" t="s">
        <v>4</v>
      </c>
      <c r="F568" s="300"/>
      <c r="G568" s="283" t="s">
        <v>506</v>
      </c>
      <c r="H568" s="283"/>
    </row>
    <row r="569" spans="1:9" x14ac:dyDescent="0.25">
      <c r="A569" s="132" t="s">
        <v>5</v>
      </c>
      <c r="B569" s="297"/>
      <c r="C569" s="133" t="s">
        <v>6</v>
      </c>
      <c r="D569" s="298"/>
      <c r="E569" s="131" t="s">
        <v>7</v>
      </c>
      <c r="F569" s="225" t="s">
        <v>8</v>
      </c>
      <c r="G569" s="206" t="s">
        <v>101</v>
      </c>
      <c r="H569" s="207" t="s">
        <v>507</v>
      </c>
    </row>
    <row r="570" spans="1:9" x14ac:dyDescent="0.25">
      <c r="C570" s="42"/>
      <c r="D570" s="134"/>
      <c r="E570" s="134"/>
      <c r="F570" s="134"/>
      <c r="G570" s="226"/>
    </row>
    <row r="571" spans="1:9" x14ac:dyDescent="0.25">
      <c r="A571" s="347" t="s">
        <v>9</v>
      </c>
      <c r="B571" s="347"/>
      <c r="C571" s="347"/>
      <c r="D571" s="347"/>
      <c r="E571" s="347"/>
      <c r="F571" s="347"/>
      <c r="G571" s="226"/>
    </row>
    <row r="572" spans="1:9" x14ac:dyDescent="0.25">
      <c r="A572" s="343" t="s">
        <v>10</v>
      </c>
      <c r="B572" s="343"/>
      <c r="C572" s="343"/>
      <c r="D572" s="343"/>
      <c r="E572" s="343"/>
      <c r="F572" s="343"/>
      <c r="G572" s="226"/>
    </row>
    <row r="573" spans="1:9" x14ac:dyDescent="0.25">
      <c r="B573" s="44"/>
      <c r="C573" s="43"/>
      <c r="D573" s="136"/>
      <c r="E573" s="136"/>
      <c r="G573" s="226"/>
    </row>
    <row r="574" spans="1:9" x14ac:dyDescent="0.25">
      <c r="A574" s="184" t="s">
        <v>11</v>
      </c>
      <c r="B574" s="302" t="s">
        <v>12</v>
      </c>
      <c r="C574" s="302"/>
      <c r="D574" s="302"/>
      <c r="E574" s="302"/>
      <c r="F574" s="185"/>
      <c r="G574" s="226"/>
    </row>
    <row r="575" spans="1:9" ht="63.75" x14ac:dyDescent="0.25">
      <c r="A575" s="9" t="s">
        <v>13</v>
      </c>
      <c r="B575" s="10" t="s">
        <v>14</v>
      </c>
      <c r="C575" s="42" t="s">
        <v>15</v>
      </c>
      <c r="D575" s="138">
        <v>530</v>
      </c>
      <c r="E575" s="138">
        <v>52.22</v>
      </c>
      <c r="F575" s="138">
        <f t="shared" ref="F575:F582" si="10">D575*E575</f>
        <v>27676.6</v>
      </c>
      <c r="G575" s="227">
        <v>527.5</v>
      </c>
      <c r="H575" s="228">
        <v>27546.05</v>
      </c>
    </row>
    <row r="576" spans="1:9" ht="25.5" x14ac:dyDescent="0.25">
      <c r="B576" s="10" t="s">
        <v>16</v>
      </c>
      <c r="C576" s="42" t="s">
        <v>15</v>
      </c>
      <c r="D576" s="138">
        <v>24</v>
      </c>
      <c r="E576" s="138">
        <v>63</v>
      </c>
      <c r="F576" s="138">
        <f t="shared" si="10"/>
        <v>1512</v>
      </c>
      <c r="G576" s="227">
        <v>24</v>
      </c>
      <c r="H576" s="228">
        <v>1512</v>
      </c>
    </row>
    <row r="577" spans="1:8" ht="25.5" x14ac:dyDescent="0.25">
      <c r="B577" s="10" t="s">
        <v>92</v>
      </c>
      <c r="C577" s="42" t="s">
        <v>15</v>
      </c>
      <c r="D577" s="138">
        <v>42</v>
      </c>
      <c r="E577" s="138">
        <v>59.41</v>
      </c>
      <c r="F577" s="138">
        <f t="shared" si="10"/>
        <v>2495.2199999999998</v>
      </c>
      <c r="G577" s="227">
        <v>42</v>
      </c>
      <c r="H577" s="228">
        <v>2495.2199999999998</v>
      </c>
    </row>
    <row r="578" spans="1:8" ht="25.5" x14ac:dyDescent="0.25">
      <c r="A578" s="9" t="s">
        <v>17</v>
      </c>
      <c r="B578" s="10" t="s">
        <v>18</v>
      </c>
      <c r="C578" s="42" t="s">
        <v>15</v>
      </c>
      <c r="D578" s="138">
        <v>210</v>
      </c>
      <c r="E578" s="138">
        <v>52.22</v>
      </c>
      <c r="F578" s="138">
        <f t="shared" si="10"/>
        <v>10966.199999999999</v>
      </c>
      <c r="G578" s="227">
        <v>200</v>
      </c>
      <c r="H578" s="228">
        <v>10444</v>
      </c>
    </row>
    <row r="579" spans="1:8" ht="25.5" x14ac:dyDescent="0.25">
      <c r="A579" s="9" t="s">
        <v>19</v>
      </c>
      <c r="B579" s="10" t="s">
        <v>20</v>
      </c>
      <c r="C579" s="42" t="s">
        <v>15</v>
      </c>
      <c r="D579" s="138">
        <v>5</v>
      </c>
      <c r="E579" s="138">
        <v>63</v>
      </c>
      <c r="F579" s="138">
        <f t="shared" si="10"/>
        <v>315</v>
      </c>
      <c r="G579" s="227">
        <v>0</v>
      </c>
      <c r="H579" s="228">
        <v>0</v>
      </c>
    </row>
    <row r="580" spans="1:8" ht="25.5" x14ac:dyDescent="0.25">
      <c r="A580" s="9" t="s">
        <v>94</v>
      </c>
      <c r="B580" s="10" t="s">
        <v>93</v>
      </c>
      <c r="C580" s="42" t="s">
        <v>15</v>
      </c>
      <c r="D580" s="138">
        <v>30</v>
      </c>
      <c r="E580" s="138">
        <v>59.41</v>
      </c>
      <c r="F580" s="138">
        <f t="shared" si="10"/>
        <v>1782.3</v>
      </c>
      <c r="G580" s="227">
        <v>18</v>
      </c>
      <c r="H580" s="228">
        <v>1069.3799999999999</v>
      </c>
    </row>
    <row r="581" spans="1:8" ht="25.5" x14ac:dyDescent="0.25">
      <c r="A581" s="9" t="s">
        <v>21</v>
      </c>
      <c r="B581" s="10" t="s">
        <v>22</v>
      </c>
      <c r="C581" s="42" t="s">
        <v>215</v>
      </c>
      <c r="D581" s="138">
        <v>15000</v>
      </c>
      <c r="E581" s="138">
        <v>0.25</v>
      </c>
      <c r="F581" s="138">
        <f t="shared" si="10"/>
        <v>3750</v>
      </c>
      <c r="G581" s="227">
        <v>14790</v>
      </c>
      <c r="H581" s="228">
        <v>3697.5</v>
      </c>
    </row>
    <row r="582" spans="1:8" ht="25.5" x14ac:dyDescent="0.25">
      <c r="A582" s="9" t="s">
        <v>23</v>
      </c>
      <c r="B582" s="10" t="s">
        <v>24</v>
      </c>
      <c r="C582" s="42" t="s">
        <v>215</v>
      </c>
      <c r="D582" s="138">
        <v>10000</v>
      </c>
      <c r="E582" s="138">
        <v>0.45</v>
      </c>
      <c r="F582" s="138">
        <f t="shared" si="10"/>
        <v>4500</v>
      </c>
      <c r="G582" s="227">
        <v>12480</v>
      </c>
      <c r="H582" s="228">
        <v>5616</v>
      </c>
    </row>
    <row r="583" spans="1:8" ht="25.5" x14ac:dyDescent="0.25">
      <c r="A583" s="9" t="s">
        <v>25</v>
      </c>
      <c r="B583" s="10" t="s">
        <v>26</v>
      </c>
      <c r="C583" s="42"/>
      <c r="D583" s="138"/>
      <c r="E583" s="138"/>
      <c r="F583" s="138"/>
      <c r="G583" s="227"/>
      <c r="H583" s="228"/>
    </row>
    <row r="584" spans="1:8" x14ac:dyDescent="0.25">
      <c r="B584" s="10" t="s">
        <v>27</v>
      </c>
      <c r="C584" s="42" t="s">
        <v>458</v>
      </c>
      <c r="D584" s="138">
        <v>40</v>
      </c>
      <c r="E584" s="138">
        <v>5.26</v>
      </c>
      <c r="F584" s="138">
        <f>D584*E584</f>
        <v>210.39999999999998</v>
      </c>
      <c r="G584" s="227">
        <v>35</v>
      </c>
      <c r="H584" s="228">
        <v>184.1</v>
      </c>
    </row>
    <row r="585" spans="1:8" x14ac:dyDescent="0.25">
      <c r="B585" s="10" t="s">
        <v>28</v>
      </c>
      <c r="C585" s="42" t="s">
        <v>458</v>
      </c>
      <c r="D585" s="138">
        <v>60</v>
      </c>
      <c r="E585" s="138">
        <v>8.49</v>
      </c>
      <c r="F585" s="138">
        <f>D585*E585</f>
        <v>509.40000000000003</v>
      </c>
      <c r="G585" s="227">
        <v>57</v>
      </c>
      <c r="H585" s="228">
        <v>483.93</v>
      </c>
    </row>
    <row r="586" spans="1:8" x14ac:dyDescent="0.25">
      <c r="B586" s="10" t="s">
        <v>29</v>
      </c>
      <c r="C586" s="42" t="s">
        <v>458</v>
      </c>
      <c r="D586" s="138">
        <v>160</v>
      </c>
      <c r="E586" s="138">
        <v>4.2699999999999996</v>
      </c>
      <c r="F586" s="138">
        <f>D586*E586</f>
        <v>683.19999999999993</v>
      </c>
      <c r="G586" s="227">
        <v>150</v>
      </c>
      <c r="H586" s="228">
        <v>640.49999999999989</v>
      </c>
    </row>
    <row r="587" spans="1:8" x14ac:dyDescent="0.25">
      <c r="B587" s="10" t="s">
        <v>459</v>
      </c>
      <c r="C587" s="42" t="s">
        <v>458</v>
      </c>
      <c r="D587" s="138">
        <v>710</v>
      </c>
      <c r="E587" s="138">
        <v>7.36</v>
      </c>
      <c r="F587" s="138">
        <f>D587*E587</f>
        <v>5225.6000000000004</v>
      </c>
      <c r="G587" s="227">
        <v>766</v>
      </c>
      <c r="H587" s="228">
        <v>5637.76</v>
      </c>
    </row>
    <row r="588" spans="1:8" x14ac:dyDescent="0.25">
      <c r="B588" s="10" t="s">
        <v>460</v>
      </c>
      <c r="C588" s="42" t="s">
        <v>458</v>
      </c>
      <c r="D588" s="138">
        <v>10</v>
      </c>
      <c r="E588" s="138">
        <v>8.1</v>
      </c>
      <c r="F588" s="138">
        <f>D588*E588</f>
        <v>81</v>
      </c>
      <c r="G588" s="227"/>
      <c r="H588" s="228">
        <v>0</v>
      </c>
    </row>
    <row r="589" spans="1:8" x14ac:dyDescent="0.25">
      <c r="A589" s="9" t="s">
        <v>30</v>
      </c>
      <c r="B589" s="10" t="s">
        <v>31</v>
      </c>
      <c r="C589" s="42"/>
      <c r="D589" s="138"/>
      <c r="E589" s="138"/>
      <c r="F589" s="138"/>
      <c r="G589" s="227"/>
      <c r="H589" s="228">
        <v>0</v>
      </c>
    </row>
    <row r="590" spans="1:8" x14ac:dyDescent="0.25">
      <c r="B590" s="10" t="s">
        <v>32</v>
      </c>
      <c r="C590" s="42" t="s">
        <v>33</v>
      </c>
      <c r="D590" s="138">
        <v>190</v>
      </c>
      <c r="E590" s="138">
        <v>6.39</v>
      </c>
      <c r="F590" s="138">
        <f t="shared" ref="F590:F606" si="11">D590*E590</f>
        <v>1214.0999999999999</v>
      </c>
      <c r="G590" s="227">
        <v>188.36</v>
      </c>
      <c r="H590" s="228">
        <v>1203.6204</v>
      </c>
    </row>
    <row r="591" spans="1:8" x14ac:dyDescent="0.25">
      <c r="B591" s="10" t="s">
        <v>34</v>
      </c>
      <c r="C591" s="42" t="s">
        <v>33</v>
      </c>
      <c r="D591" s="138">
        <v>8000</v>
      </c>
      <c r="E591" s="138">
        <v>6.2</v>
      </c>
      <c r="F591" s="138">
        <f t="shared" si="11"/>
        <v>49600</v>
      </c>
      <c r="G591" s="227">
        <v>7789.090000000002</v>
      </c>
      <c r="H591" s="228">
        <v>48292.358000000015</v>
      </c>
    </row>
    <row r="592" spans="1:8" x14ac:dyDescent="0.25">
      <c r="B592" s="10" t="s">
        <v>35</v>
      </c>
      <c r="C592" s="42" t="s">
        <v>33</v>
      </c>
      <c r="D592" s="138">
        <v>100</v>
      </c>
      <c r="E592" s="138">
        <v>3.99</v>
      </c>
      <c r="F592" s="138">
        <f t="shared" si="11"/>
        <v>399</v>
      </c>
      <c r="G592" s="227">
        <v>87.34</v>
      </c>
      <c r="H592" s="228">
        <v>348.48660000000001</v>
      </c>
    </row>
    <row r="593" spans="1:8" x14ac:dyDescent="0.25">
      <c r="B593" s="10" t="s">
        <v>36</v>
      </c>
      <c r="C593" s="42" t="s">
        <v>33</v>
      </c>
      <c r="D593" s="138">
        <v>10</v>
      </c>
      <c r="E593" s="138">
        <v>11.19</v>
      </c>
      <c r="F593" s="138">
        <f t="shared" si="11"/>
        <v>111.89999999999999</v>
      </c>
      <c r="G593" s="227">
        <v>2.84</v>
      </c>
      <c r="H593" s="228">
        <v>31.779599999999999</v>
      </c>
    </row>
    <row r="594" spans="1:8" x14ac:dyDescent="0.25">
      <c r="B594" s="10" t="s">
        <v>37</v>
      </c>
      <c r="C594" s="42" t="s">
        <v>33</v>
      </c>
      <c r="D594" s="138">
        <v>0</v>
      </c>
      <c r="E594" s="138">
        <v>9.59</v>
      </c>
      <c r="F594" s="138">
        <f t="shared" si="11"/>
        <v>0</v>
      </c>
      <c r="G594" s="227"/>
      <c r="H594" s="228">
        <v>0</v>
      </c>
    </row>
    <row r="595" spans="1:8" x14ac:dyDescent="0.25">
      <c r="B595" s="10" t="s">
        <v>38</v>
      </c>
      <c r="C595" s="42" t="s">
        <v>33</v>
      </c>
      <c r="D595" s="138">
        <v>0</v>
      </c>
      <c r="E595" s="138">
        <v>8.31</v>
      </c>
      <c r="F595" s="138">
        <f t="shared" si="11"/>
        <v>0</v>
      </c>
      <c r="G595" s="227">
        <v>8.24</v>
      </c>
      <c r="H595" s="228">
        <v>68.474400000000003</v>
      </c>
    </row>
    <row r="596" spans="1:8" x14ac:dyDescent="0.25">
      <c r="B596" s="10" t="s">
        <v>39</v>
      </c>
      <c r="C596" s="42" t="s">
        <v>33</v>
      </c>
      <c r="D596" s="138">
        <v>380</v>
      </c>
      <c r="E596" s="138">
        <v>8.6300000000000008</v>
      </c>
      <c r="F596" s="138">
        <f t="shared" si="11"/>
        <v>3279.4</v>
      </c>
      <c r="G596" s="227">
        <v>376.34000000000003</v>
      </c>
      <c r="H596" s="228">
        <v>3247.8142000000007</v>
      </c>
    </row>
    <row r="597" spans="1:8" x14ac:dyDescent="0.25">
      <c r="B597" s="10" t="s">
        <v>40</v>
      </c>
      <c r="C597" s="42" t="s">
        <v>33</v>
      </c>
      <c r="D597" s="138">
        <v>160</v>
      </c>
      <c r="E597" s="138">
        <v>11</v>
      </c>
      <c r="F597" s="138">
        <f t="shared" si="11"/>
        <v>1760</v>
      </c>
      <c r="G597" s="227">
        <v>119.38</v>
      </c>
      <c r="H597" s="228">
        <v>1313.1799999999998</v>
      </c>
    </row>
    <row r="598" spans="1:8" x14ac:dyDescent="0.25">
      <c r="B598" s="10" t="s">
        <v>41</v>
      </c>
      <c r="C598" s="42" t="s">
        <v>42</v>
      </c>
      <c r="D598" s="138">
        <v>160</v>
      </c>
      <c r="E598" s="138">
        <v>3.71</v>
      </c>
      <c r="F598" s="138">
        <f t="shared" si="11"/>
        <v>593.6</v>
      </c>
      <c r="G598" s="227">
        <v>264.44</v>
      </c>
      <c r="H598" s="228">
        <v>981.07240000000002</v>
      </c>
    </row>
    <row r="599" spans="1:8" x14ac:dyDescent="0.25">
      <c r="B599" s="10" t="s">
        <v>484</v>
      </c>
      <c r="C599" s="42" t="s">
        <v>42</v>
      </c>
      <c r="D599" s="138">
        <v>2000</v>
      </c>
      <c r="E599" s="138">
        <v>2.96</v>
      </c>
      <c r="F599" s="138">
        <f t="shared" si="11"/>
        <v>5920</v>
      </c>
      <c r="G599" s="227">
        <v>2036.36</v>
      </c>
      <c r="H599" s="228">
        <v>6027.6255999999994</v>
      </c>
    </row>
    <row r="600" spans="1:8" x14ac:dyDescent="0.25">
      <c r="B600" s="10" t="s">
        <v>43</v>
      </c>
      <c r="C600" s="42" t="s">
        <v>42</v>
      </c>
      <c r="D600" s="138">
        <v>980</v>
      </c>
      <c r="E600" s="138">
        <v>6.06</v>
      </c>
      <c r="F600" s="138">
        <f t="shared" si="11"/>
        <v>5938.7999999999993</v>
      </c>
      <c r="G600" s="227">
        <v>1118.72</v>
      </c>
      <c r="H600" s="228">
        <v>6779.4431999999997</v>
      </c>
    </row>
    <row r="601" spans="1:8" x14ac:dyDescent="0.25">
      <c r="B601" s="10" t="s">
        <v>485</v>
      </c>
      <c r="C601" s="42" t="s">
        <v>42</v>
      </c>
      <c r="D601" s="138">
        <v>5000</v>
      </c>
      <c r="E601" s="138">
        <v>4.34</v>
      </c>
      <c r="F601" s="138">
        <f t="shared" si="11"/>
        <v>21700</v>
      </c>
      <c r="G601" s="227">
        <v>4749.4800000000005</v>
      </c>
      <c r="H601" s="228">
        <v>20612.743200000001</v>
      </c>
    </row>
    <row r="602" spans="1:8" x14ac:dyDescent="0.25">
      <c r="B602" s="10" t="s">
        <v>44</v>
      </c>
      <c r="C602" s="42" t="s">
        <v>42</v>
      </c>
      <c r="D602" s="138">
        <v>5</v>
      </c>
      <c r="E602" s="138">
        <v>14.08</v>
      </c>
      <c r="F602" s="138">
        <f t="shared" si="11"/>
        <v>70.400000000000006</v>
      </c>
      <c r="G602" s="227">
        <v>3.98</v>
      </c>
      <c r="H602" s="228">
        <v>56.038400000000003</v>
      </c>
    </row>
    <row r="603" spans="1:8" x14ac:dyDescent="0.25">
      <c r="B603" s="10" t="s">
        <v>486</v>
      </c>
      <c r="C603" s="42" t="s">
        <v>33</v>
      </c>
      <c r="D603" s="138">
        <v>3650</v>
      </c>
      <c r="E603" s="138">
        <v>3.01</v>
      </c>
      <c r="F603" s="138">
        <f t="shared" si="11"/>
        <v>10986.5</v>
      </c>
      <c r="G603" s="227">
        <v>4021.04</v>
      </c>
      <c r="H603" s="228">
        <v>12103.330399999999</v>
      </c>
    </row>
    <row r="604" spans="1:8" x14ac:dyDescent="0.25">
      <c r="B604" s="10" t="s">
        <v>487</v>
      </c>
      <c r="C604" s="42" t="s">
        <v>33</v>
      </c>
      <c r="D604" s="138">
        <v>3000</v>
      </c>
      <c r="E604" s="138">
        <v>3.62</v>
      </c>
      <c r="F604" s="138">
        <f t="shared" si="11"/>
        <v>10860</v>
      </c>
      <c r="G604" s="227">
        <v>2832.5399999999995</v>
      </c>
      <c r="H604" s="228">
        <v>10253.794799999998</v>
      </c>
    </row>
    <row r="605" spans="1:8" x14ac:dyDescent="0.25">
      <c r="B605" s="10" t="s">
        <v>488</v>
      </c>
      <c r="C605" s="42" t="s">
        <v>33</v>
      </c>
      <c r="D605" s="138">
        <v>10</v>
      </c>
      <c r="E605" s="138">
        <v>1.44</v>
      </c>
      <c r="F605" s="138">
        <f t="shared" si="11"/>
        <v>14.399999999999999</v>
      </c>
      <c r="G605" s="227">
        <v>6</v>
      </c>
      <c r="H605" s="228">
        <v>8.64</v>
      </c>
    </row>
    <row r="606" spans="1:8" x14ac:dyDescent="0.25">
      <c r="B606" s="10" t="s">
        <v>489</v>
      </c>
      <c r="C606" s="42" t="s">
        <v>33</v>
      </c>
      <c r="D606" s="138">
        <v>400</v>
      </c>
      <c r="E606" s="138">
        <v>1.72</v>
      </c>
      <c r="F606" s="138">
        <f t="shared" si="11"/>
        <v>688</v>
      </c>
      <c r="G606" s="229">
        <v>742.92000000000007</v>
      </c>
      <c r="H606" s="221">
        <v>1277.8224</v>
      </c>
    </row>
    <row r="607" spans="1:8" ht="15.75" thickBot="1" x14ac:dyDescent="0.3">
      <c r="B607" s="140" t="s">
        <v>45</v>
      </c>
      <c r="C607" s="141"/>
      <c r="D607" s="142"/>
      <c r="E607" s="142"/>
      <c r="F607" s="142">
        <f>SUM(F575:F606)</f>
        <v>172843.01999999996</v>
      </c>
      <c r="G607" s="230"/>
      <c r="H607" s="231">
        <f>SUM(H575:H606)</f>
        <v>171932.66360000006</v>
      </c>
    </row>
    <row r="608" spans="1:8" ht="15.75" thickTop="1" x14ac:dyDescent="0.25">
      <c r="A608" s="51"/>
      <c r="B608" s="51"/>
      <c r="C608" s="42"/>
      <c r="D608" s="138"/>
      <c r="E608" s="138"/>
      <c r="F608" s="138"/>
      <c r="G608" s="226"/>
    </row>
    <row r="609" spans="1:8" x14ac:dyDescent="0.25">
      <c r="A609" s="137" t="s">
        <v>46</v>
      </c>
      <c r="B609" s="303" t="s">
        <v>47</v>
      </c>
      <c r="C609" s="303"/>
      <c r="D609" s="303"/>
      <c r="E609" s="32"/>
      <c r="F609" s="32"/>
      <c r="G609" s="226"/>
    </row>
    <row r="610" spans="1:8" x14ac:dyDescent="0.25">
      <c r="A610" s="9" t="s">
        <v>13</v>
      </c>
      <c r="B610" s="10" t="s">
        <v>48</v>
      </c>
      <c r="C610" s="42"/>
      <c r="G610" s="226"/>
    </row>
    <row r="611" spans="1:8" ht="65.25" x14ac:dyDescent="0.25">
      <c r="B611" s="10" t="s">
        <v>462</v>
      </c>
      <c r="C611" s="42" t="s">
        <v>215</v>
      </c>
      <c r="D611" s="138">
        <v>730</v>
      </c>
      <c r="E611" s="138">
        <v>60.72</v>
      </c>
      <c r="F611" s="138">
        <f>D611*E611</f>
        <v>44325.599999999999</v>
      </c>
      <c r="G611" s="227">
        <v>836.5</v>
      </c>
      <c r="H611" s="228">
        <v>50792.28</v>
      </c>
    </row>
    <row r="612" spans="1:8" ht="38.25" x14ac:dyDescent="0.25">
      <c r="A612" s="9" t="s">
        <v>17</v>
      </c>
      <c r="B612" s="10" t="s">
        <v>49</v>
      </c>
      <c r="C612" s="42" t="s">
        <v>215</v>
      </c>
      <c r="D612" s="138">
        <v>0</v>
      </c>
      <c r="E612" s="138">
        <v>18.329999999999998</v>
      </c>
      <c r="F612" s="138">
        <f>D612*E612</f>
        <v>0</v>
      </c>
      <c r="G612" s="227"/>
      <c r="H612" s="228">
        <v>0</v>
      </c>
    </row>
    <row r="613" spans="1:8" x14ac:dyDescent="0.25">
      <c r="A613" s="9" t="s">
        <v>19</v>
      </c>
      <c r="B613" s="10" t="s">
        <v>50</v>
      </c>
      <c r="C613" s="42"/>
      <c r="G613" s="227"/>
      <c r="H613" s="228"/>
    </row>
    <row r="614" spans="1:8" ht="63.75" x14ac:dyDescent="0.25">
      <c r="B614" s="10" t="s">
        <v>51</v>
      </c>
      <c r="C614" s="42"/>
      <c r="D614" s="138"/>
      <c r="E614" s="138"/>
      <c r="F614" s="138"/>
      <c r="G614" s="227"/>
      <c r="H614" s="228"/>
    </row>
    <row r="615" spans="1:8" x14ac:dyDescent="0.25">
      <c r="B615" s="10" t="s">
        <v>52</v>
      </c>
      <c r="C615" s="42" t="s">
        <v>215</v>
      </c>
      <c r="D615" s="138">
        <v>480</v>
      </c>
      <c r="E615" s="138">
        <v>75.709999999999994</v>
      </c>
      <c r="F615" s="138">
        <f>D615*E615</f>
        <v>36340.799999999996</v>
      </c>
      <c r="G615" s="227">
        <v>432</v>
      </c>
      <c r="H615" s="228">
        <v>32706.719999999998</v>
      </c>
    </row>
    <row r="616" spans="1:8" x14ac:dyDescent="0.25">
      <c r="B616" s="10" t="s">
        <v>53</v>
      </c>
      <c r="C616" s="42" t="s">
        <v>215</v>
      </c>
      <c r="D616" s="138"/>
      <c r="E616" s="138">
        <v>73.47</v>
      </c>
      <c r="F616" s="138">
        <f>D616*E616</f>
        <v>0</v>
      </c>
      <c r="G616" s="227"/>
      <c r="H616" s="228">
        <v>0</v>
      </c>
    </row>
    <row r="617" spans="1:8" x14ac:dyDescent="0.25">
      <c r="A617" s="9" t="s">
        <v>21</v>
      </c>
      <c r="B617" s="10" t="s">
        <v>490</v>
      </c>
      <c r="C617" s="42"/>
      <c r="G617" s="227"/>
      <c r="H617" s="228"/>
    </row>
    <row r="618" spans="1:8" ht="63.75" x14ac:dyDescent="0.25">
      <c r="B618" s="10" t="s">
        <v>491</v>
      </c>
      <c r="C618" s="42"/>
      <c r="D618" s="138"/>
      <c r="E618" s="138"/>
      <c r="F618" s="138"/>
      <c r="G618" s="227"/>
      <c r="H618" s="228"/>
    </row>
    <row r="619" spans="1:8" x14ac:dyDescent="0.25">
      <c r="B619" s="10" t="s">
        <v>53</v>
      </c>
      <c r="C619" s="42" t="s">
        <v>215</v>
      </c>
      <c r="D619" s="138">
        <v>80</v>
      </c>
      <c r="E619" s="138">
        <v>41.11</v>
      </c>
      <c r="F619" s="138">
        <f>D619*E619</f>
        <v>3288.8</v>
      </c>
      <c r="G619" s="227">
        <v>141</v>
      </c>
      <c r="H619" s="228">
        <v>5796.51</v>
      </c>
    </row>
    <row r="620" spans="1:8" x14ac:dyDescent="0.25">
      <c r="A620" s="9" t="s">
        <v>23</v>
      </c>
      <c r="B620" s="10" t="s">
        <v>54</v>
      </c>
      <c r="C620" s="42"/>
      <c r="D620" s="138"/>
      <c r="E620" s="138"/>
      <c r="F620" s="138"/>
      <c r="G620" s="227"/>
      <c r="H620" s="228"/>
    </row>
    <row r="621" spans="1:8" x14ac:dyDescent="0.25">
      <c r="B621" s="59" t="s">
        <v>55</v>
      </c>
      <c r="C621" s="42" t="s">
        <v>112</v>
      </c>
      <c r="D621" s="138">
        <v>0</v>
      </c>
      <c r="E621" s="138">
        <v>1.56</v>
      </c>
      <c r="F621" s="138">
        <f t="shared" ref="F621:F624" si="12">D621*E621</f>
        <v>0</v>
      </c>
      <c r="G621" s="227"/>
      <c r="H621" s="228">
        <v>0</v>
      </c>
    </row>
    <row r="622" spans="1:8" x14ac:dyDescent="0.25">
      <c r="B622" s="59" t="s">
        <v>56</v>
      </c>
      <c r="C622" s="42" t="s">
        <v>112</v>
      </c>
      <c r="D622" s="138">
        <v>3800</v>
      </c>
      <c r="E622" s="138">
        <v>2.4300000000000002</v>
      </c>
      <c r="F622" s="138">
        <f t="shared" si="12"/>
        <v>9234</v>
      </c>
      <c r="G622" s="227">
        <v>3929</v>
      </c>
      <c r="H622" s="228">
        <v>9547.4700000000012</v>
      </c>
    </row>
    <row r="623" spans="1:8" x14ac:dyDescent="0.25">
      <c r="B623" s="10" t="s">
        <v>57</v>
      </c>
      <c r="C623" s="42" t="s">
        <v>112</v>
      </c>
      <c r="D623" s="138">
        <v>400</v>
      </c>
      <c r="E623" s="138">
        <v>3.04</v>
      </c>
      <c r="F623" s="138">
        <f t="shared" si="12"/>
        <v>1216</v>
      </c>
      <c r="G623" s="227">
        <v>90</v>
      </c>
      <c r="H623" s="228">
        <v>273.60000000000002</v>
      </c>
    </row>
    <row r="624" spans="1:8" x14ac:dyDescent="0.25">
      <c r="A624" s="19" t="s">
        <v>25</v>
      </c>
      <c r="B624" s="20" t="s">
        <v>82</v>
      </c>
      <c r="C624" s="139" t="s">
        <v>128</v>
      </c>
      <c r="D624" s="138">
        <v>140</v>
      </c>
      <c r="E624" s="138">
        <v>31.5</v>
      </c>
      <c r="F624" s="138">
        <f t="shared" si="12"/>
        <v>4410</v>
      </c>
      <c r="G624" s="229">
        <v>91</v>
      </c>
      <c r="H624" s="221">
        <v>2866.5</v>
      </c>
    </row>
    <row r="625" spans="1:8" ht="15.75" thickBot="1" x14ac:dyDescent="0.3">
      <c r="B625" s="140" t="s">
        <v>58</v>
      </c>
      <c r="C625" s="143"/>
      <c r="D625" s="144"/>
      <c r="E625" s="144"/>
      <c r="F625" s="142">
        <f>SUM(F611:F624)</f>
        <v>98815.2</v>
      </c>
      <c r="G625" s="230"/>
      <c r="H625" s="231">
        <f>SUM(H611:H624)</f>
        <v>101983.08</v>
      </c>
    </row>
    <row r="626" spans="1:8" ht="15.75" thickTop="1" x14ac:dyDescent="0.25">
      <c r="A626" s="51"/>
      <c r="B626" s="51"/>
      <c r="C626" s="42"/>
      <c r="D626" s="138"/>
      <c r="E626" s="138"/>
      <c r="F626" s="138"/>
      <c r="G626" s="226"/>
    </row>
    <row r="627" spans="1:8" x14ac:dyDescent="0.25">
      <c r="A627" s="137" t="s">
        <v>59</v>
      </c>
      <c r="B627" s="303" t="s">
        <v>60</v>
      </c>
      <c r="C627" s="303"/>
      <c r="D627" s="303"/>
      <c r="E627" s="303"/>
      <c r="F627" s="145"/>
      <c r="G627" s="226"/>
    </row>
    <row r="628" spans="1:8" ht="25.5" x14ac:dyDescent="0.25">
      <c r="A628" s="9" t="s">
        <v>13</v>
      </c>
      <c r="B628" s="10" t="s">
        <v>61</v>
      </c>
      <c r="C628" s="42"/>
      <c r="D628" s="138"/>
      <c r="E628" s="138"/>
      <c r="F628" s="138"/>
      <c r="G628" s="226"/>
    </row>
    <row r="629" spans="1:8" ht="25.5" x14ac:dyDescent="0.25">
      <c r="B629" s="10" t="s">
        <v>62</v>
      </c>
      <c r="C629" s="42" t="s">
        <v>112</v>
      </c>
      <c r="D629" s="138">
        <v>4200</v>
      </c>
      <c r="E629" s="138">
        <v>1.26</v>
      </c>
      <c r="F629" s="138">
        <f t="shared" ref="F629:F635" si="13">D629*E629</f>
        <v>5292</v>
      </c>
      <c r="G629" s="227">
        <v>4005</v>
      </c>
      <c r="H629" s="228">
        <v>5046.3</v>
      </c>
    </row>
    <row r="630" spans="1:8" ht="25.5" x14ac:dyDescent="0.25">
      <c r="B630" s="10" t="s">
        <v>63</v>
      </c>
      <c r="C630" s="42" t="s">
        <v>112</v>
      </c>
      <c r="D630" s="138">
        <v>1400</v>
      </c>
      <c r="E630" s="138">
        <v>2.04</v>
      </c>
      <c r="F630" s="138">
        <f t="shared" si="13"/>
        <v>2856</v>
      </c>
      <c r="G630" s="227">
        <v>1500</v>
      </c>
      <c r="H630" s="228">
        <v>3060</v>
      </c>
    </row>
    <row r="631" spans="1:8" ht="52.5" x14ac:dyDescent="0.25">
      <c r="A631" s="9" t="s">
        <v>17</v>
      </c>
      <c r="B631" s="10" t="s">
        <v>463</v>
      </c>
      <c r="C631" s="42" t="s">
        <v>112</v>
      </c>
      <c r="D631" s="138">
        <v>400</v>
      </c>
      <c r="E631" s="138">
        <v>1.89</v>
      </c>
      <c r="F631" s="138">
        <f t="shared" si="13"/>
        <v>756</v>
      </c>
      <c r="G631" s="227">
        <v>155</v>
      </c>
      <c r="H631" s="228">
        <v>292.95</v>
      </c>
    </row>
    <row r="632" spans="1:8" ht="52.5" x14ac:dyDescent="0.25">
      <c r="B632" s="10" t="s">
        <v>464</v>
      </c>
      <c r="C632" s="42" t="s">
        <v>112</v>
      </c>
      <c r="D632" s="138">
        <v>800</v>
      </c>
      <c r="E632" s="138">
        <v>3.05</v>
      </c>
      <c r="F632" s="138">
        <f t="shared" si="13"/>
        <v>2440</v>
      </c>
      <c r="G632" s="227">
        <v>118</v>
      </c>
      <c r="H632" s="228">
        <v>359.9</v>
      </c>
    </row>
    <row r="633" spans="1:8" x14ac:dyDescent="0.25">
      <c r="A633" s="19" t="s">
        <v>19</v>
      </c>
      <c r="B633" s="20" t="s">
        <v>83</v>
      </c>
      <c r="C633" s="139" t="s">
        <v>65</v>
      </c>
      <c r="D633" s="138">
        <v>2</v>
      </c>
      <c r="E633" s="138">
        <v>414.09</v>
      </c>
      <c r="F633" s="138">
        <f t="shared" si="13"/>
        <v>828.18</v>
      </c>
      <c r="G633" s="227">
        <v>2</v>
      </c>
      <c r="H633" s="228">
        <v>828.18</v>
      </c>
    </row>
    <row r="634" spans="1:8" x14ac:dyDescent="0.25">
      <c r="A634" s="9" t="s">
        <v>21</v>
      </c>
      <c r="B634" s="10" t="s">
        <v>64</v>
      </c>
      <c r="C634" s="42" t="s">
        <v>65</v>
      </c>
      <c r="D634" s="138">
        <v>30</v>
      </c>
      <c r="E634" s="138">
        <v>20.7</v>
      </c>
      <c r="F634" s="138">
        <f t="shared" si="13"/>
        <v>621</v>
      </c>
      <c r="G634" s="227">
        <v>30</v>
      </c>
      <c r="H634" s="228">
        <v>621</v>
      </c>
    </row>
    <row r="635" spans="1:8" x14ac:dyDescent="0.25">
      <c r="A635" s="9" t="s">
        <v>23</v>
      </c>
      <c r="B635" s="10" t="s">
        <v>66</v>
      </c>
      <c r="C635" s="42" t="s">
        <v>65</v>
      </c>
      <c r="D635" s="138">
        <v>5</v>
      </c>
      <c r="E635" s="138">
        <v>10.35</v>
      </c>
      <c r="F635" s="138">
        <f t="shared" si="13"/>
        <v>51.75</v>
      </c>
      <c r="G635" s="227"/>
      <c r="H635" s="228">
        <v>0</v>
      </c>
    </row>
    <row r="636" spans="1:8" x14ac:dyDescent="0.25">
      <c r="A636" s="9" t="s">
        <v>25</v>
      </c>
      <c r="B636" s="10" t="s">
        <v>67</v>
      </c>
      <c r="C636" s="42"/>
      <c r="D636" s="138"/>
      <c r="E636" s="138"/>
      <c r="F636" s="138"/>
      <c r="G636" s="227"/>
      <c r="H636" s="228"/>
    </row>
    <row r="637" spans="1:8" x14ac:dyDescent="0.25">
      <c r="B637" s="10" t="s">
        <v>68</v>
      </c>
      <c r="C637" s="42"/>
      <c r="D637" s="138"/>
      <c r="E637" s="138"/>
      <c r="F637" s="138"/>
      <c r="G637" s="227"/>
      <c r="H637" s="228"/>
    </row>
    <row r="638" spans="1:8" x14ac:dyDescent="0.25">
      <c r="B638" s="10" t="s">
        <v>492</v>
      </c>
      <c r="C638" s="42" t="s">
        <v>112</v>
      </c>
      <c r="D638" s="138">
        <v>20</v>
      </c>
      <c r="E638" s="138">
        <v>75.59</v>
      </c>
      <c r="F638" s="138">
        <f>D638*E638</f>
        <v>1511.8000000000002</v>
      </c>
      <c r="G638" s="227">
        <v>16</v>
      </c>
      <c r="H638" s="228">
        <v>1209.44</v>
      </c>
    </row>
    <row r="639" spans="1:8" x14ac:dyDescent="0.25">
      <c r="B639" s="10" t="s">
        <v>69</v>
      </c>
      <c r="C639" s="42" t="s">
        <v>112</v>
      </c>
      <c r="D639" s="138">
        <v>25</v>
      </c>
      <c r="E639" s="138">
        <v>85.43</v>
      </c>
      <c r="F639" s="138">
        <f>D639*E639</f>
        <v>2135.75</v>
      </c>
      <c r="G639" s="227">
        <v>31</v>
      </c>
      <c r="H639" s="228">
        <v>2648.3300000000004</v>
      </c>
    </row>
    <row r="640" spans="1:8" x14ac:dyDescent="0.25">
      <c r="B640" s="10" t="s">
        <v>70</v>
      </c>
      <c r="C640" s="42" t="s">
        <v>112</v>
      </c>
      <c r="D640" s="138">
        <v>110</v>
      </c>
      <c r="E640" s="138">
        <v>98.28</v>
      </c>
      <c r="F640" s="138">
        <f>D640*E640</f>
        <v>10810.8</v>
      </c>
      <c r="G640" s="227">
        <v>122</v>
      </c>
      <c r="H640" s="228">
        <v>11990.16</v>
      </c>
    </row>
    <row r="641" spans="1:15" x14ac:dyDescent="0.25">
      <c r="B641" s="10" t="s">
        <v>71</v>
      </c>
      <c r="C641" s="42"/>
      <c r="D641" s="138"/>
      <c r="E641" s="138"/>
      <c r="F641" s="138"/>
      <c r="G641" s="227"/>
      <c r="H641" s="228">
        <v>0</v>
      </c>
    </row>
    <row r="642" spans="1:15" x14ac:dyDescent="0.25">
      <c r="B642" s="10" t="s">
        <v>492</v>
      </c>
      <c r="C642" s="42" t="s">
        <v>112</v>
      </c>
      <c r="D642" s="138">
        <v>4</v>
      </c>
      <c r="E642" s="138">
        <v>92.43</v>
      </c>
      <c r="F642" s="138">
        <f>D642*E642</f>
        <v>369.72</v>
      </c>
      <c r="G642" s="227">
        <v>4</v>
      </c>
      <c r="H642" s="228">
        <v>369.72</v>
      </c>
    </row>
    <row r="643" spans="1:15" x14ac:dyDescent="0.25">
      <c r="B643" s="10" t="s">
        <v>69</v>
      </c>
      <c r="C643" s="42" t="s">
        <v>112</v>
      </c>
      <c r="D643" s="138">
        <v>0</v>
      </c>
      <c r="E643" s="138">
        <v>102.79</v>
      </c>
      <c r="F643" s="138">
        <f>D643*E643</f>
        <v>0</v>
      </c>
      <c r="G643" s="227">
        <v>0</v>
      </c>
      <c r="H643" s="228">
        <v>0</v>
      </c>
    </row>
    <row r="644" spans="1:15" x14ac:dyDescent="0.25">
      <c r="B644" s="10" t="s">
        <v>70</v>
      </c>
      <c r="C644" s="42" t="s">
        <v>112</v>
      </c>
      <c r="D644" s="138">
        <v>24</v>
      </c>
      <c r="E644" s="138">
        <v>117.83</v>
      </c>
      <c r="F644" s="138">
        <f>D644*E644</f>
        <v>2827.92</v>
      </c>
      <c r="G644" s="227">
        <v>21</v>
      </c>
      <c r="H644" s="228">
        <v>2474.4299999999998</v>
      </c>
    </row>
    <row r="645" spans="1:15" ht="25.5" x14ac:dyDescent="0.25">
      <c r="A645" s="19" t="s">
        <v>30</v>
      </c>
      <c r="B645" s="20" t="s">
        <v>84</v>
      </c>
      <c r="C645" s="139" t="s">
        <v>128</v>
      </c>
      <c r="D645" s="138">
        <v>12</v>
      </c>
      <c r="E645" s="138">
        <v>398.17</v>
      </c>
      <c r="F645" s="138">
        <f>D645*E645</f>
        <v>4778.04</v>
      </c>
      <c r="G645" s="227">
        <v>22.77</v>
      </c>
      <c r="H645" s="228">
        <v>9066.3309000000008</v>
      </c>
    </row>
    <row r="646" spans="1:15" ht="25.5" x14ac:dyDescent="0.25">
      <c r="A646" s="19" t="s">
        <v>81</v>
      </c>
      <c r="B646" s="20" t="s">
        <v>85</v>
      </c>
      <c r="C646" s="139" t="s">
        <v>461</v>
      </c>
      <c r="D646" s="138">
        <v>40</v>
      </c>
      <c r="E646" s="138">
        <v>85.94</v>
      </c>
      <c r="F646" s="138">
        <f t="shared" ref="F646:F647" si="14">D646*E646</f>
        <v>3437.6</v>
      </c>
      <c r="G646" s="227">
        <v>25</v>
      </c>
      <c r="H646" s="228">
        <v>2148.5</v>
      </c>
    </row>
    <row r="647" spans="1:15" ht="25.5" x14ac:dyDescent="0.25">
      <c r="A647" s="19" t="s">
        <v>86</v>
      </c>
      <c r="B647" s="20" t="s">
        <v>87</v>
      </c>
      <c r="C647" s="139" t="s">
        <v>461</v>
      </c>
      <c r="D647" s="138">
        <v>20</v>
      </c>
      <c r="E647" s="138">
        <v>95.56</v>
      </c>
      <c r="F647" s="138">
        <f t="shared" si="14"/>
        <v>1911.2</v>
      </c>
      <c r="G647" s="229">
        <v>8.5</v>
      </c>
      <c r="H647" s="221">
        <v>812.26</v>
      </c>
    </row>
    <row r="648" spans="1:15" ht="15.75" thickBot="1" x14ac:dyDescent="0.3">
      <c r="B648" s="140" t="s">
        <v>72</v>
      </c>
      <c r="C648" s="141"/>
      <c r="D648" s="142"/>
      <c r="E648" s="142"/>
      <c r="F648" s="142">
        <f>SUM(F629:F647)</f>
        <v>40627.759999999995</v>
      </c>
      <c r="G648" s="232"/>
      <c r="H648" s="233">
        <f>SUM(H629:H647)</f>
        <v>40927.500900000006</v>
      </c>
    </row>
    <row r="649" spans="1:15" ht="15.75" thickTop="1" x14ac:dyDescent="0.25">
      <c r="A649" s="135"/>
      <c r="B649" s="146"/>
      <c r="C649" s="42"/>
      <c r="D649" s="134"/>
      <c r="E649" s="134"/>
      <c r="F649" s="134"/>
      <c r="G649" s="226"/>
    </row>
    <row r="650" spans="1:15" x14ac:dyDescent="0.25">
      <c r="A650" s="44" t="s">
        <v>73</v>
      </c>
      <c r="B650" s="295" t="s">
        <v>74</v>
      </c>
      <c r="C650" s="295"/>
      <c r="D650" s="295"/>
      <c r="E650" s="145"/>
      <c r="F650" s="145"/>
      <c r="G650" s="226"/>
    </row>
    <row r="651" spans="1:15" x14ac:dyDescent="0.25">
      <c r="A651" s="9" t="s">
        <v>13</v>
      </c>
      <c r="B651" s="10" t="s">
        <v>75</v>
      </c>
      <c r="C651" s="42" t="s">
        <v>215</v>
      </c>
      <c r="D651" s="138"/>
      <c r="E651" s="138">
        <v>0.06</v>
      </c>
      <c r="F651" s="138">
        <f>D651*E651</f>
        <v>0</v>
      </c>
      <c r="G651" s="227"/>
      <c r="H651" s="228">
        <v>0</v>
      </c>
      <c r="O651" s="210"/>
    </row>
    <row r="652" spans="1:15" ht="25.5" x14ac:dyDescent="0.25">
      <c r="A652" s="9" t="s">
        <v>17</v>
      </c>
      <c r="B652" s="10" t="s">
        <v>76</v>
      </c>
      <c r="C652" s="42" t="s">
        <v>465</v>
      </c>
      <c r="D652" s="138">
        <v>863.16</v>
      </c>
      <c r="E652" s="138">
        <v>51.28</v>
      </c>
      <c r="F652" s="138">
        <f>D652*E652</f>
        <v>44262.844799999999</v>
      </c>
      <c r="G652" s="227">
        <v>863.16200000000003</v>
      </c>
      <c r="H652" s="228">
        <v>44262.947360000006</v>
      </c>
    </row>
    <row r="653" spans="1:15" ht="25.5" x14ac:dyDescent="0.25">
      <c r="A653" s="9" t="s">
        <v>19</v>
      </c>
      <c r="B653" s="10" t="s">
        <v>77</v>
      </c>
      <c r="C653" s="42" t="s">
        <v>465</v>
      </c>
      <c r="D653" s="138">
        <v>818.93</v>
      </c>
      <c r="E653" s="138">
        <v>53.78</v>
      </c>
      <c r="F653" s="138">
        <f>D653*E653</f>
        <v>44042.055399999997</v>
      </c>
      <c r="G653" s="227">
        <v>818.92600000000004</v>
      </c>
      <c r="H653" s="228">
        <v>44041.840280000004</v>
      </c>
    </row>
    <row r="654" spans="1:15" x14ac:dyDescent="0.25">
      <c r="A654" s="9" t="s">
        <v>21</v>
      </c>
      <c r="B654" s="10" t="s">
        <v>78</v>
      </c>
      <c r="C654" s="42" t="s">
        <v>15</v>
      </c>
      <c r="D654" s="138">
        <v>16</v>
      </c>
      <c r="E654" s="138">
        <v>12.36</v>
      </c>
      <c r="F654" s="138">
        <f>D654*E654</f>
        <v>197.76</v>
      </c>
      <c r="G654" s="229">
        <v>56</v>
      </c>
      <c r="H654" s="221">
        <v>692.16</v>
      </c>
    </row>
    <row r="655" spans="1:15" ht="15.75" thickBot="1" x14ac:dyDescent="0.3">
      <c r="B655" s="140" t="s">
        <v>79</v>
      </c>
      <c r="C655" s="141"/>
      <c r="D655" s="147"/>
      <c r="E655" s="147"/>
      <c r="F655" s="147">
        <f>SUM(F651:F654)</f>
        <v>88502.660199999998</v>
      </c>
      <c r="G655" s="232"/>
      <c r="H655" s="233">
        <f>SUM(H652:H654)</f>
        <v>88996.947640000013</v>
      </c>
    </row>
    <row r="656" spans="1:15" ht="15.75" thickTop="1" x14ac:dyDescent="0.25">
      <c r="B656" s="5"/>
      <c r="C656" s="45"/>
      <c r="D656" s="32"/>
      <c r="E656" s="32"/>
      <c r="F656" s="32"/>
      <c r="G656" s="226"/>
    </row>
    <row r="657" spans="1:20" x14ac:dyDescent="0.25">
      <c r="A657" s="44" t="s">
        <v>96</v>
      </c>
      <c r="B657" s="295" t="s">
        <v>97</v>
      </c>
      <c r="C657" s="295"/>
      <c r="D657" s="295"/>
      <c r="E657" s="145"/>
      <c r="F657" s="145"/>
      <c r="G657" s="226"/>
      <c r="Q657" s="210"/>
      <c r="T657" s="210"/>
    </row>
    <row r="658" spans="1:20" x14ac:dyDescent="0.25">
      <c r="A658" s="9" t="s">
        <v>17</v>
      </c>
      <c r="B658" s="10" t="s">
        <v>99</v>
      </c>
      <c r="C658" s="42" t="s">
        <v>98</v>
      </c>
      <c r="D658" s="138">
        <v>1</v>
      </c>
      <c r="E658" s="138">
        <v>17607.2</v>
      </c>
      <c r="F658" s="138">
        <f>D658*E658</f>
        <v>17607.2</v>
      </c>
      <c r="G658" s="257"/>
      <c r="H658" s="221">
        <f>(63110.33/1.25)+5385.24-2745.6</f>
        <v>53127.904000000002</v>
      </c>
      <c r="I658" s="266"/>
      <c r="J658" s="258"/>
      <c r="N658" s="210"/>
      <c r="Q658" s="210"/>
    </row>
    <row r="659" spans="1:20" ht="15.75" thickBot="1" x14ac:dyDescent="0.3">
      <c r="B659" s="140" t="s">
        <v>79</v>
      </c>
      <c r="C659" s="141"/>
      <c r="D659" s="147"/>
      <c r="E659" s="147"/>
      <c r="F659" s="147">
        <f>SUM(F658)</f>
        <v>17607.2</v>
      </c>
      <c r="G659" s="232"/>
      <c r="H659" s="231">
        <f>SUM(H658)</f>
        <v>53127.904000000002</v>
      </c>
      <c r="I659" s="267"/>
    </row>
    <row r="660" spans="1:20" ht="15.75" thickTop="1" x14ac:dyDescent="0.25">
      <c r="B660" s="5"/>
      <c r="C660" s="45"/>
      <c r="D660" s="32"/>
      <c r="E660" s="32"/>
      <c r="F660" s="32"/>
    </row>
    <row r="661" spans="1:20" x14ac:dyDescent="0.25">
      <c r="B661" s="5" t="s">
        <v>88</v>
      </c>
      <c r="C661" s="45"/>
      <c r="D661" s="32"/>
      <c r="E661" s="32"/>
      <c r="F661" s="32"/>
    </row>
    <row r="662" spans="1:20" x14ac:dyDescent="0.25">
      <c r="B662" s="5"/>
      <c r="C662" s="45"/>
      <c r="D662" s="32"/>
      <c r="E662" s="32"/>
      <c r="F662" s="32"/>
      <c r="L662" s="267"/>
    </row>
    <row r="663" spans="1:20" x14ac:dyDescent="0.25">
      <c r="A663" s="44" t="s">
        <v>89</v>
      </c>
      <c r="B663" s="295" t="str">
        <f>B574</f>
        <v>REDOVNO ODRŽAVANJE MAKADAMSKIH CESTA</v>
      </c>
      <c r="C663" s="295"/>
      <c r="D663" s="295"/>
      <c r="E663" s="32"/>
      <c r="F663" s="32">
        <f>F607</f>
        <v>172843.01999999996</v>
      </c>
      <c r="H663" s="234">
        <f>+H607</f>
        <v>171932.66360000006</v>
      </c>
      <c r="M663" s="234"/>
    </row>
    <row r="664" spans="1:20" x14ac:dyDescent="0.25">
      <c r="A664" s="44" t="s">
        <v>90</v>
      </c>
      <c r="B664" s="295" t="str">
        <f>B609</f>
        <v>REDOVNO ODRŽAVANJE ASFALTIRANIH CESTA</v>
      </c>
      <c r="C664" s="295"/>
      <c r="D664" s="295"/>
      <c r="E664" s="32"/>
      <c r="F664" s="32">
        <f>F625</f>
        <v>98815.2</v>
      </c>
      <c r="H664" s="234">
        <f>+H625</f>
        <v>101983.08</v>
      </c>
      <c r="M664" s="234"/>
    </row>
    <row r="665" spans="1:20" x14ac:dyDescent="0.25">
      <c r="A665" s="44" t="s">
        <v>91</v>
      </c>
      <c r="B665" s="33" t="str">
        <f>B627</f>
        <v>ODRŽAVANJE OBJEKATA ZA CESTOVNU ODVODNJU</v>
      </c>
      <c r="C665" s="45"/>
      <c r="D665" s="32"/>
      <c r="E665" s="32"/>
      <c r="F665" s="32">
        <f>F648</f>
        <v>40627.759999999995</v>
      </c>
      <c r="H665" s="234">
        <f>+H648</f>
        <v>40927.500900000006</v>
      </c>
      <c r="M665" s="234"/>
    </row>
    <row r="666" spans="1:20" x14ac:dyDescent="0.25">
      <c r="A666" s="44" t="s">
        <v>73</v>
      </c>
      <c r="B666" s="41" t="str">
        <f>B650</f>
        <v>KOŠNJA TRAVE I SIJEČA RASLINJA UZ PROMETNICE</v>
      </c>
      <c r="C666" s="45"/>
      <c r="D666" s="32"/>
      <c r="E666" s="32"/>
      <c r="F666" s="32">
        <f>F655</f>
        <v>88502.660199999998</v>
      </c>
      <c r="H666" s="234">
        <f>+H655</f>
        <v>88996.947640000013</v>
      </c>
      <c r="M666" s="234"/>
    </row>
    <row r="667" spans="1:20" x14ac:dyDescent="0.25">
      <c r="A667" s="44" t="s">
        <v>96</v>
      </c>
      <c r="B667" s="41" t="str">
        <f>B657</f>
        <v>OSTALI RADOVI</v>
      </c>
      <c r="C667" s="45"/>
      <c r="D667" s="32"/>
      <c r="E667" s="32"/>
      <c r="F667" s="32">
        <f>F659</f>
        <v>17607.2</v>
      </c>
      <c r="H667" s="80">
        <f>+H658</f>
        <v>53127.904000000002</v>
      </c>
    </row>
    <row r="668" spans="1:20" x14ac:dyDescent="0.25">
      <c r="C668" s="42"/>
      <c r="H668" s="219"/>
    </row>
    <row r="669" spans="1:20" ht="15.75" thickBot="1" x14ac:dyDescent="0.3">
      <c r="A669" s="4"/>
      <c r="B669" s="296" t="s">
        <v>80</v>
      </c>
      <c r="C669" s="296"/>
      <c r="D669" s="296"/>
      <c r="E669" s="296"/>
      <c r="F669" s="147">
        <f>SUM(F663:F667)</f>
        <v>418395.84019999998</v>
      </c>
      <c r="G669" s="237"/>
      <c r="H669" s="238">
        <f>+H663+H664+H665+H666+H667</f>
        <v>456968.09614000004</v>
      </c>
    </row>
    <row r="670" spans="1:20" ht="16.5" thickTop="1" thickBot="1" x14ac:dyDescent="0.3">
      <c r="B670" s="296" t="s">
        <v>95</v>
      </c>
      <c r="C670" s="296"/>
      <c r="D670" s="296"/>
      <c r="E670" s="296"/>
      <c r="F670" s="148">
        <f>F669*1.25</f>
        <v>522994.80024999997</v>
      </c>
      <c r="G670" s="235"/>
      <c r="H670" s="236">
        <f>H669*1.25</f>
        <v>571210.12017500005</v>
      </c>
    </row>
    <row r="671" spans="1:20" ht="15.75" thickTop="1" x14ac:dyDescent="0.25">
      <c r="L671" s="210"/>
    </row>
    <row r="672" spans="1:20" ht="15.75" customHeight="1" x14ac:dyDescent="0.25">
      <c r="A672" s="294" t="s">
        <v>473</v>
      </c>
      <c r="B672" s="294"/>
      <c r="C672" s="294"/>
      <c r="D672" s="294"/>
      <c r="E672" s="294"/>
      <c r="F672" s="294"/>
      <c r="G672" s="294"/>
      <c r="H672" s="194"/>
      <c r="I672" s="194"/>
      <c r="L672" s="210"/>
    </row>
    <row r="673" spans="1:14" x14ac:dyDescent="0.25">
      <c r="G673" s="283" t="s">
        <v>506</v>
      </c>
      <c r="H673" s="283"/>
      <c r="I673" s="280"/>
      <c r="L673" s="210"/>
    </row>
    <row r="674" spans="1:14" x14ac:dyDescent="0.25">
      <c r="A674" s="149"/>
      <c r="B674" s="150"/>
      <c r="C674" s="151" t="s">
        <v>466</v>
      </c>
      <c r="D674" s="152" t="s">
        <v>252</v>
      </c>
      <c r="E674" s="152" t="s">
        <v>467</v>
      </c>
      <c r="F674" s="152" t="s">
        <v>468</v>
      </c>
      <c r="G674" s="152" t="s">
        <v>252</v>
      </c>
      <c r="H674" s="152" t="s">
        <v>468</v>
      </c>
      <c r="I674" s="23"/>
      <c r="L674" s="210"/>
    </row>
    <row r="675" spans="1:14" x14ac:dyDescent="0.25">
      <c r="A675" s="149" t="s">
        <v>107</v>
      </c>
      <c r="B675" s="150" t="s">
        <v>469</v>
      </c>
      <c r="C675" s="151"/>
      <c r="D675" s="152"/>
      <c r="E675" s="152"/>
      <c r="F675" s="152"/>
      <c r="G675" s="56"/>
      <c r="H675" s="56"/>
      <c r="L675" s="210"/>
    </row>
    <row r="676" spans="1:14" x14ac:dyDescent="0.25">
      <c r="A676" s="149" t="s">
        <v>13</v>
      </c>
      <c r="B676" s="150" t="s">
        <v>474</v>
      </c>
      <c r="C676" s="151" t="s">
        <v>65</v>
      </c>
      <c r="D676" s="152">
        <v>1</v>
      </c>
      <c r="E676" s="152">
        <v>2000</v>
      </c>
      <c r="F676" s="152">
        <f>E676*D676</f>
        <v>2000</v>
      </c>
      <c r="G676" s="274">
        <v>1</v>
      </c>
      <c r="H676" s="242">
        <v>800</v>
      </c>
      <c r="I676" s="228"/>
      <c r="L676" s="210"/>
      <c r="N676" s="210"/>
    </row>
    <row r="677" spans="1:14" x14ac:dyDescent="0.25">
      <c r="A677" s="149" t="s">
        <v>17</v>
      </c>
      <c r="B677" s="150" t="s">
        <v>471</v>
      </c>
      <c r="C677" s="151" t="s">
        <v>65</v>
      </c>
      <c r="D677" s="152">
        <v>1</v>
      </c>
      <c r="E677" s="152">
        <v>236000</v>
      </c>
      <c r="F677" s="152">
        <f t="shared" ref="F677:F678" si="15">E677*D677</f>
        <v>236000</v>
      </c>
      <c r="G677" s="118">
        <v>4</v>
      </c>
      <c r="H677" s="281">
        <v>234911.92</v>
      </c>
      <c r="I677" s="278"/>
      <c r="L677" s="210"/>
    </row>
    <row r="678" spans="1:14" x14ac:dyDescent="0.25">
      <c r="A678" s="149" t="s">
        <v>19</v>
      </c>
      <c r="B678" s="150" t="s">
        <v>472</v>
      </c>
      <c r="C678" s="151" t="s">
        <v>65</v>
      </c>
      <c r="D678" s="152">
        <v>1</v>
      </c>
      <c r="E678" s="152">
        <v>10000</v>
      </c>
      <c r="F678" s="152">
        <f t="shared" si="15"/>
        <v>10000</v>
      </c>
      <c r="G678" s="118">
        <v>1</v>
      </c>
      <c r="H678" s="242">
        <v>9804</v>
      </c>
      <c r="I678" s="278"/>
      <c r="J678" s="78"/>
      <c r="L678" s="210"/>
    </row>
    <row r="679" spans="1:14" x14ac:dyDescent="0.25">
      <c r="A679" s="149"/>
      <c r="B679" s="153" t="s">
        <v>249</v>
      </c>
      <c r="C679" s="154"/>
      <c r="D679" s="155"/>
      <c r="E679" s="155"/>
      <c r="F679" s="155">
        <f>SUM(F676:F678)</f>
        <v>248000</v>
      </c>
      <c r="G679" s="56"/>
      <c r="H679" s="277">
        <v>245515.92</v>
      </c>
      <c r="L679" s="210"/>
    </row>
    <row r="680" spans="1:14" x14ac:dyDescent="0.25">
      <c r="A680" s="149"/>
      <c r="B680" s="153" t="s">
        <v>250</v>
      </c>
      <c r="C680" s="154"/>
      <c r="D680" s="155"/>
      <c r="E680" s="155"/>
      <c r="F680" s="155">
        <f>F679*1.25</f>
        <v>310000</v>
      </c>
      <c r="G680" s="56"/>
      <c r="H680" s="282">
        <f>+H679*1.25</f>
        <v>306894.90000000002</v>
      </c>
      <c r="I680" s="279"/>
      <c r="L680" s="210"/>
    </row>
    <row r="681" spans="1:14" x14ac:dyDescent="0.25">
      <c r="L681" s="210"/>
    </row>
    <row r="682" spans="1:14" x14ac:dyDescent="0.25">
      <c r="A682" s="294" t="s">
        <v>475</v>
      </c>
      <c r="B682" s="294"/>
      <c r="C682" s="294"/>
      <c r="D682" s="294"/>
      <c r="E682" s="294"/>
      <c r="F682" s="294"/>
      <c r="G682" s="294"/>
      <c r="H682" s="194"/>
      <c r="I682" s="194"/>
      <c r="L682" s="210"/>
    </row>
    <row r="683" spans="1:14" x14ac:dyDescent="0.25">
      <c r="G683" s="283" t="s">
        <v>506</v>
      </c>
      <c r="H683" s="283"/>
      <c r="L683" s="210"/>
    </row>
    <row r="684" spans="1:14" s="264" customFormat="1" x14ac:dyDescent="0.25">
      <c r="A684" s="259"/>
      <c r="B684" s="260"/>
      <c r="C684" s="261" t="s">
        <v>466</v>
      </c>
      <c r="D684" s="262" t="s">
        <v>252</v>
      </c>
      <c r="E684" s="262" t="s">
        <v>467</v>
      </c>
      <c r="F684" s="262" t="s">
        <v>468</v>
      </c>
      <c r="G684" s="206" t="s">
        <v>101</v>
      </c>
      <c r="H684" s="207" t="s">
        <v>507</v>
      </c>
      <c r="I684" s="263"/>
      <c r="J684" s="263"/>
      <c r="L684" s="275"/>
    </row>
    <row r="685" spans="1:14" x14ac:dyDescent="0.25">
      <c r="A685" s="149" t="s">
        <v>470</v>
      </c>
      <c r="B685" s="150" t="s">
        <v>471</v>
      </c>
      <c r="C685" s="151" t="s">
        <v>65</v>
      </c>
      <c r="D685" s="152">
        <v>1</v>
      </c>
      <c r="E685" s="152">
        <v>16000</v>
      </c>
      <c r="F685" s="269">
        <f>D685*E685</f>
        <v>16000</v>
      </c>
      <c r="G685" s="270">
        <v>1</v>
      </c>
      <c r="H685" s="270">
        <v>14793.46</v>
      </c>
      <c r="L685" s="210"/>
    </row>
    <row r="686" spans="1:14" x14ac:dyDescent="0.25">
      <c r="A686" s="149"/>
      <c r="B686" s="150" t="s">
        <v>249</v>
      </c>
      <c r="C686" s="151"/>
      <c r="D686" s="152"/>
      <c r="E686" s="152"/>
      <c r="F686" s="269">
        <f>SUM(F685)</f>
        <v>16000</v>
      </c>
      <c r="G686" s="271"/>
      <c r="H686" s="270">
        <v>14793.46</v>
      </c>
      <c r="L686" s="210"/>
    </row>
    <row r="687" spans="1:14" x14ac:dyDescent="0.25">
      <c r="A687" s="149"/>
      <c r="B687" s="153" t="s">
        <v>250</v>
      </c>
      <c r="C687" s="154"/>
      <c r="D687" s="155"/>
      <c r="E687" s="155"/>
      <c r="F687" s="272">
        <f>F686*1.25</f>
        <v>20000</v>
      </c>
      <c r="G687" s="271"/>
      <c r="H687" s="273">
        <f>+H686*1.25</f>
        <v>18491.824999999997</v>
      </c>
      <c r="L687" s="276"/>
    </row>
    <row r="690" spans="1:9" ht="30.75" customHeight="1" x14ac:dyDescent="0.25">
      <c r="A690" s="344" t="s">
        <v>518</v>
      </c>
      <c r="B690" s="344"/>
      <c r="C690" s="344"/>
      <c r="D690" s="344"/>
      <c r="E690" s="344"/>
      <c r="F690" s="344"/>
      <c r="G690" s="344"/>
      <c r="H690" s="191"/>
      <c r="I690" s="191"/>
    </row>
    <row r="692" spans="1:9" x14ac:dyDescent="0.25">
      <c r="E692" s="343" t="s">
        <v>519</v>
      </c>
      <c r="F692" s="343"/>
    </row>
    <row r="693" spans="1:9" x14ac:dyDescent="0.25">
      <c r="E693" s="343"/>
      <c r="F693" s="343"/>
    </row>
    <row r="694" spans="1:9" x14ac:dyDescent="0.25">
      <c r="F694" s="10"/>
    </row>
    <row r="695" spans="1:9" x14ac:dyDescent="0.25">
      <c r="E695" s="343" t="s">
        <v>523</v>
      </c>
      <c r="F695" s="343"/>
    </row>
  </sheetData>
  <mergeCells count="156">
    <mergeCell ref="H448:I448"/>
    <mergeCell ref="H519:I519"/>
    <mergeCell ref="G568:H568"/>
    <mergeCell ref="A690:G690"/>
    <mergeCell ref="E695:F695"/>
    <mergeCell ref="E693:F693"/>
    <mergeCell ref="E692:F692"/>
    <mergeCell ref="A58:G58"/>
    <mergeCell ref="B339:E339"/>
    <mergeCell ref="E348:F348"/>
    <mergeCell ref="B360:F360"/>
    <mergeCell ref="A346:G346"/>
    <mergeCell ref="B522:F522"/>
    <mergeCell ref="C528:D528"/>
    <mergeCell ref="B532:F532"/>
    <mergeCell ref="B541:D541"/>
    <mergeCell ref="B554:E554"/>
    <mergeCell ref="B352:F352"/>
    <mergeCell ref="B358:E358"/>
    <mergeCell ref="A572:F572"/>
    <mergeCell ref="A571:F571"/>
    <mergeCell ref="A682:G682"/>
    <mergeCell ref="B670:E670"/>
    <mergeCell ref="F63:G63"/>
    <mergeCell ref="A15:G15"/>
    <mergeCell ref="A19:G19"/>
    <mergeCell ref="A21:G21"/>
    <mergeCell ref="A24:G24"/>
    <mergeCell ref="A26:G26"/>
    <mergeCell ref="A41:G41"/>
    <mergeCell ref="A43:G43"/>
    <mergeCell ref="A61:G61"/>
    <mergeCell ref="B32:C32"/>
    <mergeCell ref="F49:G49"/>
    <mergeCell ref="F48:G48"/>
    <mergeCell ref="F47:G47"/>
    <mergeCell ref="D28:E28"/>
    <mergeCell ref="D35:E35"/>
    <mergeCell ref="D34:E34"/>
    <mergeCell ref="D33:E33"/>
    <mergeCell ref="D32:E32"/>
    <mergeCell ref="F38:G38"/>
    <mergeCell ref="F37:G37"/>
    <mergeCell ref="F39:G39"/>
    <mergeCell ref="D36:E36"/>
    <mergeCell ref="D39:E39"/>
    <mergeCell ref="D37:E37"/>
    <mergeCell ref="B17:G17"/>
    <mergeCell ref="B31:C31"/>
    <mergeCell ref="B30:C30"/>
    <mergeCell ref="B29:C29"/>
    <mergeCell ref="B39:C39"/>
    <mergeCell ref="B37:C37"/>
    <mergeCell ref="B35:C35"/>
    <mergeCell ref="B34:C34"/>
    <mergeCell ref="B33:C33"/>
    <mergeCell ref="B657:D657"/>
    <mergeCell ref="B53:C53"/>
    <mergeCell ref="B52:C52"/>
    <mergeCell ref="B51:C51"/>
    <mergeCell ref="B50:C50"/>
    <mergeCell ref="B49:C49"/>
    <mergeCell ref="B48:C48"/>
    <mergeCell ref="B47:C47"/>
    <mergeCell ref="B46:C46"/>
    <mergeCell ref="B45:C45"/>
    <mergeCell ref="D112:F112"/>
    <mergeCell ref="F448:G448"/>
    <mergeCell ref="B451:G451"/>
    <mergeCell ref="F46:G46"/>
    <mergeCell ref="A566:G566"/>
    <mergeCell ref="F56:G56"/>
    <mergeCell ref="D180:F180"/>
    <mergeCell ref="D200:F200"/>
    <mergeCell ref="D204:F204"/>
    <mergeCell ref="B205:C205"/>
    <mergeCell ref="D205:F205"/>
    <mergeCell ref="A378:G378"/>
    <mergeCell ref="B54:C54"/>
    <mergeCell ref="F45:G45"/>
    <mergeCell ref="D45:E45"/>
    <mergeCell ref="D46:E46"/>
    <mergeCell ref="D47:E47"/>
    <mergeCell ref="D48:E48"/>
    <mergeCell ref="D49:E49"/>
    <mergeCell ref="D50:E50"/>
    <mergeCell ref="D51:E51"/>
    <mergeCell ref="F55:G55"/>
    <mergeCell ref="F54:G54"/>
    <mergeCell ref="F53:G53"/>
    <mergeCell ref="F52:G52"/>
    <mergeCell ref="F51:G51"/>
    <mergeCell ref="F50:G50"/>
    <mergeCell ref="D126:F126"/>
    <mergeCell ref="D146:F146"/>
    <mergeCell ref="C148:F148"/>
    <mergeCell ref="A446:G446"/>
    <mergeCell ref="B448:B449"/>
    <mergeCell ref="B63:B64"/>
    <mergeCell ref="D52:E52"/>
    <mergeCell ref="G380:H380"/>
    <mergeCell ref="H63:I63"/>
    <mergeCell ref="H230:I230"/>
    <mergeCell ref="G348:H348"/>
    <mergeCell ref="D53:E53"/>
    <mergeCell ref="D54:E54"/>
    <mergeCell ref="D55:E55"/>
    <mergeCell ref="D56:E56"/>
    <mergeCell ref="C208:F208"/>
    <mergeCell ref="B56:C56"/>
    <mergeCell ref="B55:C55"/>
    <mergeCell ref="B211:G211"/>
    <mergeCell ref="B227:C227"/>
    <mergeCell ref="B230:B231"/>
    <mergeCell ref="D230:D231"/>
    <mergeCell ref="F230:G230"/>
    <mergeCell ref="B233:F233"/>
    <mergeCell ref="B348:B349"/>
    <mergeCell ref="D348:D349"/>
    <mergeCell ref="D166:F166"/>
    <mergeCell ref="B663:D663"/>
    <mergeCell ref="B476:G476"/>
    <mergeCell ref="B574:E574"/>
    <mergeCell ref="B609:D609"/>
    <mergeCell ref="B627:E627"/>
    <mergeCell ref="B650:D650"/>
    <mergeCell ref="B493:G493"/>
    <mergeCell ref="B500:G500"/>
    <mergeCell ref="A517:G517"/>
    <mergeCell ref="B519:B520"/>
    <mergeCell ref="F519:G519"/>
    <mergeCell ref="B490:C490"/>
    <mergeCell ref="G683:H683"/>
    <mergeCell ref="G673:H673"/>
    <mergeCell ref="D30:E30"/>
    <mergeCell ref="D29:E29"/>
    <mergeCell ref="B38:C38"/>
    <mergeCell ref="F28:G28"/>
    <mergeCell ref="F29:G29"/>
    <mergeCell ref="F30:G30"/>
    <mergeCell ref="F31:G31"/>
    <mergeCell ref="F32:G32"/>
    <mergeCell ref="F33:G33"/>
    <mergeCell ref="F34:G34"/>
    <mergeCell ref="F35:G35"/>
    <mergeCell ref="F36:G36"/>
    <mergeCell ref="D38:E38"/>
    <mergeCell ref="B36:C36"/>
    <mergeCell ref="B28:C28"/>
    <mergeCell ref="D31:E31"/>
    <mergeCell ref="A672:G672"/>
    <mergeCell ref="B664:D664"/>
    <mergeCell ref="B669:E669"/>
    <mergeCell ref="B568:B569"/>
    <mergeCell ref="D568:D569"/>
    <mergeCell ref="E568:F568"/>
  </mergeCells>
  <phoneticPr fontId="17" type="noConversion"/>
  <pageMargins left="0.7" right="0.7" top="0.75" bottom="0.75" header="0.3" footer="0.3"/>
  <pageSetup paperSize="9" scale="5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23 rebalans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Renata Posavec</cp:lastModifiedBy>
  <cp:lastPrinted>2025-03-27T08:37:14Z</cp:lastPrinted>
  <dcterms:created xsi:type="dcterms:W3CDTF">2020-12-03T07:09:43Z</dcterms:created>
  <dcterms:modified xsi:type="dcterms:W3CDTF">2025-03-31T14:55:38Z</dcterms:modified>
</cp:coreProperties>
</file>